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tiff" ContentType="image/tif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240" yWindow="165" windowWidth="14805" windowHeight="7950"/>
  </bookViews>
  <sheets>
    <sheet name="Печь-мангал Vesta" sheetId="1" r:id="rId1"/>
    <sheet name="Мангал Vega" sheetId="2" r:id="rId2"/>
    <sheet name="Мангал Argentina" sheetId="3" r:id="rId3"/>
    <sheet name="Печь для пиццы" sheetId="4" r:id="rId4"/>
    <sheet name="Печь для казана" sheetId="5" r:id="rId5"/>
    <sheet name="Коптильня Vesta " sheetId="6" r:id="rId6"/>
    <sheet name="Аппарат для шаурмы" sheetId="10" r:id="rId7"/>
    <sheet name="Искрогаситель Vesta" sheetId="9" r:id="rId8"/>
    <sheet name="Техаs BBQ" sheetId="11" r:id="rId9"/>
    <sheet name="Печь на прицепе" sheetId="7" r:id="rId10"/>
    <sheet name="Реквизиты" sheetId="8" r:id="rId11"/>
  </sheets>
  <externalReferences>
    <externalReference r:id="rId12"/>
    <externalReference r:id="rId13"/>
  </externalReferences>
  <calcPr calcId="124519"/>
</workbook>
</file>

<file path=xl/calcChain.xml><?xml version="1.0" encoding="utf-8"?>
<calcChain xmlns="http://schemas.openxmlformats.org/spreadsheetml/2006/main">
  <c r="D16" i="7"/>
  <c r="D15"/>
  <c r="D14"/>
  <c r="D13"/>
  <c r="D11"/>
  <c r="D10"/>
  <c r="D8"/>
  <c r="D9" i="11"/>
  <c r="D11" i="9"/>
  <c r="D10"/>
  <c r="D9"/>
  <c r="D8"/>
  <c r="D7"/>
  <c r="D8" i="10"/>
  <c r="B13" i="6"/>
  <c r="F8"/>
  <c r="F8" i="5"/>
  <c r="C16" i="4"/>
  <c r="C15"/>
  <c r="F10"/>
  <c r="F9"/>
  <c r="F8"/>
  <c r="B14" i="3"/>
  <c r="B13"/>
  <c r="E8"/>
  <c r="B20" i="2" l="1"/>
  <c r="B21"/>
  <c r="B22"/>
  <c r="B19"/>
  <c r="B18"/>
  <c r="B17"/>
  <c r="B16"/>
  <c r="B15"/>
  <c r="E10"/>
  <c r="E9"/>
  <c r="E8"/>
  <c r="F27" i="1"/>
  <c r="F29"/>
  <c r="F28"/>
  <c r="F30"/>
  <c r="F31"/>
  <c r="F32"/>
  <c r="F33"/>
  <c r="F35"/>
  <c r="F34"/>
  <c r="F36"/>
  <c r="F41"/>
  <c r="F42"/>
  <c r="F43"/>
  <c r="F44"/>
  <c r="F45"/>
  <c r="F46"/>
  <c r="B45"/>
  <c r="B44"/>
  <c r="B43"/>
  <c r="B42"/>
  <c r="B41"/>
  <c r="B36"/>
  <c r="B35"/>
  <c r="B34"/>
  <c r="B32"/>
  <c r="B31"/>
  <c r="B26"/>
  <c r="F22"/>
  <c r="F21"/>
  <c r="F20"/>
  <c r="F19"/>
  <c r="F12"/>
  <c r="F11"/>
  <c r="F10"/>
  <c r="F9"/>
  <c r="A3" i="11" l="1"/>
  <c r="A2"/>
  <c r="A1"/>
  <c r="D26" i="9" l="1"/>
  <c r="D25"/>
  <c r="A3" i="10" l="1"/>
  <c r="A2"/>
  <c r="A1"/>
  <c r="A2" i="9" l="1"/>
  <c r="A3"/>
  <c r="A1"/>
  <c r="A1" i="6"/>
  <c r="A3"/>
  <c r="A2"/>
  <c r="D24" i="9" l="1"/>
  <c r="D23"/>
  <c r="D22"/>
  <c r="D21"/>
  <c r="D20"/>
  <c r="D19"/>
  <c r="D18"/>
  <c r="D17"/>
  <c r="D16"/>
  <c r="D15"/>
  <c r="D14"/>
  <c r="D13"/>
  <c r="D12"/>
  <c r="A3" i="7" l="1"/>
  <c r="A2"/>
  <c r="A1"/>
  <c r="A2" i="2"/>
  <c r="A3"/>
  <c r="A1" l="1"/>
  <c r="A1" i="3"/>
  <c r="A1" i="5"/>
  <c r="A3"/>
  <c r="A2"/>
  <c r="A2" i="4"/>
  <c r="A3"/>
  <c r="A1"/>
  <c r="A3" i="3"/>
  <c r="A2"/>
</calcChain>
</file>

<file path=xl/sharedStrings.xml><?xml version="1.0" encoding="utf-8"?>
<sst xmlns="http://schemas.openxmlformats.org/spreadsheetml/2006/main" count="282" uniqueCount="209">
  <si>
    <t xml:space="preserve">894х883х806 (1532) </t>
  </si>
  <si>
    <t xml:space="preserve">1044х985х1012 (1722) </t>
  </si>
  <si>
    <t xml:space="preserve">1500х1217х1041 (2001) </t>
  </si>
  <si>
    <t xml:space="preserve">637x693x794 </t>
  </si>
  <si>
    <t xml:space="preserve">932x693x794 </t>
  </si>
  <si>
    <t xml:space="preserve">932x947x794 </t>
  </si>
  <si>
    <t>710x558x470</t>
  </si>
  <si>
    <t xml:space="preserve">800x770x950 </t>
  </si>
  <si>
    <t xml:space="preserve">632x518 </t>
  </si>
  <si>
    <t>632x518</t>
  </si>
  <si>
    <t xml:space="preserve">2215x770x950 </t>
  </si>
  <si>
    <t>1510x770x950</t>
  </si>
  <si>
    <t xml:space="preserve">950x823x1500 </t>
  </si>
  <si>
    <t xml:space="preserve">850x465  </t>
  </si>
  <si>
    <t xml:space="preserve">610x510 </t>
  </si>
  <si>
    <t xml:space="preserve">760x610 </t>
  </si>
  <si>
    <t>1220x760</t>
  </si>
  <si>
    <t xml:space="preserve">585x550x1466 </t>
  </si>
  <si>
    <t xml:space="preserve">326x383 </t>
  </si>
  <si>
    <t>545x480</t>
  </si>
  <si>
    <t>840x480</t>
  </si>
  <si>
    <t>840x740</t>
  </si>
  <si>
    <t>10--12</t>
  </si>
  <si>
    <t>12--16</t>
  </si>
  <si>
    <t>16--20</t>
  </si>
  <si>
    <t>ООО "Веста"</t>
  </si>
  <si>
    <t xml:space="preserve">Адрес: 425200,Республика Марий Эл, г. Йошкар-Ола,  Медведево пгт, ул. Железнодорожная д.13                                                                                                                               </t>
  </si>
  <si>
    <t>Тел: +7-927-883-49-10, +7-906-334-73-73; E-mail: sales@mangalvesta.ru www.en.mangalvesta.ru</t>
  </si>
  <si>
    <t xml:space="preserve">Прайс на печи – мангалы VESTA </t>
  </si>
  <si>
    <t xml:space="preserve">Наименование </t>
  </si>
  <si>
    <t>Габаритные размеры  Д*Ш*В, мм</t>
  </si>
  <si>
    <t>Количество мест в кафе</t>
  </si>
  <si>
    <t>Производительность кг/час (мясо)</t>
  </si>
  <si>
    <t>Печь - мангал работает на древесных углях (без газа и электричества). Жарочная камера изготовлена из стали повышенной жаростойкости (08ПС – «котловая» сталь) толщиной 6 мм. (Или из нержавеющей жаростойкой стали).
 Внутренняя теплоизоляция позволяет экономить на угле и избавляет от излишнего жара вокруг печи во время ее эксплуатации.
 Боковые направляющие позволяют устанавливать жарочную решетку в 5 положениях по высоте.
Печь имеет: 
- Встроенный пламегаситель, сменный защитный экран – предохраняет стенки от перегрева, сменную колосниковую решетку.
- Регулятор тяги воздуха  (верхний и нижний),
- Ящик для золы,
- Термометр.                                                                                                                                                                                        Также в комплект входит: жарочная решетка из нержавейки – 1 шт,  щипцы для продуктов - 1шт и кочерга для углей-1шт</t>
  </si>
  <si>
    <t>Корпус жарочной камеры из черного металла 6мм</t>
  </si>
  <si>
    <t>Аксессуары</t>
  </si>
  <si>
    <t xml:space="preserve">2. Искрогаситель VESTA   </t>
  </si>
  <si>
    <t xml:space="preserve">6. Решетка для теплового шкафа    </t>
  </si>
  <si>
    <t xml:space="preserve">7. Решетка для жарки шашлыков </t>
  </si>
  <si>
    <t>8. Стартер для розжига углей</t>
  </si>
  <si>
    <t xml:space="preserve">10. Термометр </t>
  </si>
  <si>
    <t>12. Защитный экран из черной стали (устанавливается на колосниковую решетку )</t>
  </si>
  <si>
    <t xml:space="preserve">13. Защитный экран из нержавеющей стали  </t>
  </si>
  <si>
    <t xml:space="preserve">14. Щипцы      </t>
  </si>
  <si>
    <t>15. Кочерга</t>
  </si>
  <si>
    <t>16. Щетка</t>
  </si>
  <si>
    <t>17. Комплект колес (4 шт)</t>
  </si>
  <si>
    <t>19. Насос в искрогаситель</t>
  </si>
  <si>
    <t>20. Вентилятор</t>
  </si>
  <si>
    <t>5. Жарочная решетка (пластины), мм</t>
  </si>
  <si>
    <t>3. Искрогаситель сухой</t>
  </si>
  <si>
    <t xml:space="preserve">1. Подставка с тепловым шкафом                              </t>
  </si>
  <si>
    <t>11. Колосниковая решетка:</t>
  </si>
  <si>
    <t>Технические характеристики</t>
  </si>
  <si>
    <t>1. Вес печи-мангал,кг</t>
  </si>
  <si>
    <t>2. Вес в максимальной комплектации,кг</t>
  </si>
  <si>
    <t>3. Размеры решетки,мм</t>
  </si>
  <si>
    <t>4. Часовая производительность,кг</t>
  </si>
  <si>
    <t>5. Потребление угля (в день), кг</t>
  </si>
  <si>
    <t>6. Время розжига, мин.</t>
  </si>
  <si>
    <t>7. Температура в печи, град.С</t>
  </si>
  <si>
    <t>до 300</t>
  </si>
  <si>
    <t>616*370</t>
  </si>
  <si>
    <t>6--8</t>
  </si>
  <si>
    <t>Vesta M25</t>
  </si>
  <si>
    <t>Vesta M45</t>
  </si>
  <si>
    <t>Vesta М50</t>
  </si>
  <si>
    <t>Vesta M38</t>
  </si>
  <si>
    <t xml:space="preserve">4. Жарочная решетка (прутки), мм                                                         для Vesta М38: 616х370                                                          для Vesta М25: 545х480                                    для Vesta М45: 840х480                               для Vesta M50: 840x740    </t>
  </si>
  <si>
    <t xml:space="preserve">для Vesta M38: 616x370     </t>
  </si>
  <si>
    <t xml:space="preserve">для Vesta M25: 545x480       </t>
  </si>
  <si>
    <t xml:space="preserve">для Vesta M45: 840x480     </t>
  </si>
  <si>
    <t xml:space="preserve">для Vesta M50: 840x740   </t>
  </si>
  <si>
    <t>для Vesta M38</t>
  </si>
  <si>
    <t>для Vesta M25</t>
  </si>
  <si>
    <t>для Vesta M45</t>
  </si>
  <si>
    <t>для Vesta M50</t>
  </si>
  <si>
    <t xml:space="preserve">Печь-мангал VESTA M25                                                            </t>
  </si>
  <si>
    <t xml:space="preserve">Печь-мангал VESTA M45                                                                                                                                             </t>
  </si>
  <si>
    <r>
      <t xml:space="preserve">Печь-мангал VESTA  M50                                                                                                                                              </t>
    </r>
    <r>
      <rPr>
        <sz val="14"/>
        <color indexed="17"/>
        <rFont val="Calibri"/>
        <family val="2"/>
        <charset val="204"/>
      </rPr>
      <t/>
    </r>
  </si>
  <si>
    <t xml:space="preserve">Печь-мангал VESTA M38                                                                                                           </t>
  </si>
  <si>
    <t>Прайс на мангалы VEGA</t>
  </si>
  <si>
    <t>Корпус жарочной камеры из жаропрочной нержавейки 6мм</t>
  </si>
  <si>
    <t xml:space="preserve">Мангал Vega 1
</t>
  </si>
  <si>
    <t xml:space="preserve">Мангал Vega 2
</t>
  </si>
  <si>
    <t xml:space="preserve">Мангал Vega 3
</t>
  </si>
  <si>
    <t>Размер решетки, мм</t>
  </si>
  <si>
    <t>Корпус мангала  "VEGA"  выполнен из стали толщиной 5 мм.  Узел подъема колосниковой решетки имеет дополнительные сменные стенки из стали толщиной 5 мм.  Колосниковая решетка сделана из специальной жаростойкой стали 17Г1С (котельная сталь) толщиной 6 мм.
Наружные обшивки мангала и технологический стол сделаны из нержавейки.
Мангал выпускается с одной, двумя и тремя секциями                                ОТЛИЧИТЕЛЬНЫЕ ОСОБЕННОСТИ:
 - Поднятие и опускание решетки с углем производится при помощи специальных рычагов. Решетка с углями имеет  5 позиций, что облегчает приготовление блюд.
- Регулируемый поддув позволяет увеличивать/уменьшать доступ воздуха, регулировать температуру углей.
- Решетка для жарки сделана из прутков нержавеющей стали диаметром 6 мм.    Размеры решетки         632 х 518 мм.</t>
  </si>
  <si>
    <t>2. Подставка под казан на 20 – 25 л. (диаметр отверстия под казан - 460)</t>
  </si>
  <si>
    <t xml:space="preserve">3. Решетка для шашлыков с возможностью регулировки упора  для шампуров разной длины   </t>
  </si>
  <si>
    <t xml:space="preserve">7. Зонт вытяжной V-2 </t>
  </si>
  <si>
    <t>8. Зонт вытяжной V-3</t>
  </si>
  <si>
    <t>5. Подставка V-2</t>
  </si>
  <si>
    <t>6. Подставка V-3</t>
  </si>
  <si>
    <t xml:space="preserve">4. Блок искрогасителя VESTA   </t>
  </si>
  <si>
    <t xml:space="preserve">1. Наклонная жарочная решетка с жиросборником </t>
  </si>
  <si>
    <t>Прайс на мангал Argentina</t>
  </si>
  <si>
    <t>Габаритные размеры Д*Ш*В, мм</t>
  </si>
  <si>
    <t xml:space="preserve"> Мангал ARGENTINA
</t>
  </si>
  <si>
    <t>Корпус мангала  " ARGENTINA "  выполнен из стали толщиной 5 мм.                                        Под выложен из шамотного кирипча марки ШБ-5.
Изменение жара достигается за счёт изменения высоты наклонной жарочной решётки.  
                         ОТЛИЧИТЕЛЬНЫЕ ОСОБЕННОСТИ:
- Поднятие и опускание жарочной решетки производится при помощи штурвала.
- Мангал выложен огнеупорным шамотным кирпичом.
- Решетка для жарки сделана V – образных уголков для сбора жира. Жир стекает в специальную ёмкость на решётке. Размеры решетки 850 х 465 мм.</t>
  </si>
  <si>
    <t xml:space="preserve">1.  Решетка для отдыха </t>
  </si>
  <si>
    <t xml:space="preserve">2. Комплект кирпичей (46 шт)  </t>
  </si>
  <si>
    <t>Прайс на печи для пиццы</t>
  </si>
  <si>
    <t>Масса, кг</t>
  </si>
  <si>
    <t>Поверхность приготовления, мм</t>
  </si>
  <si>
    <t>Количество пицц (за раз) D 30 см</t>
  </si>
  <si>
    <t>Печь для пиццы "2 пиццы"</t>
  </si>
  <si>
    <t>Печь для пиццы "4 пиццы"</t>
  </si>
  <si>
    <t>Печь для пиццы "7 пицц"</t>
  </si>
  <si>
    <t>Печь предназначена для наружного применения в летнем кафе или на даче.  Прогревается до рабочей температуры от 15 до 35 минут в зависимости от модели! Мобильна, проста в эксплуатации. Хорошая теплоизоляция, благодаря которой печь долго держит тепло, а наружная поверхность не нагревается выше 50 град.С.                                                                                                           - рабочая температура - до 500 град.С                                                                                                              - поверхность выпечки - огнеупорная керамика с рабочей температурой до 1500 град. С.                                                                                                                            - свод печи выполнен из жаростойкой нержавеющей стали                                                                     - печь поставляется в собранном виде, готовая к использованию                                                         - производительность до 50 пицц в час                                                                                                                                                                                    - варианты цветового исполнения купола (черный, терракотовый, песочный)</t>
  </si>
  <si>
    <t>Габаритные размеры  Д*Ш, мм</t>
  </si>
  <si>
    <t xml:space="preserve">Решетка для барбекю+поддон  </t>
  </si>
  <si>
    <t xml:space="preserve">Решетка (280*380 мм ручка 200мм)                       </t>
  </si>
  <si>
    <t>Печь для казана</t>
  </si>
  <si>
    <t>Габаритные размеры  Д*Ш*В (мм) в разложенном виде</t>
  </si>
  <si>
    <t>Габаритные размеры  Д*Ш*В (мм) в сложенном виде</t>
  </si>
  <si>
    <t>Диаемтр отверстия под казан, мм</t>
  </si>
  <si>
    <t xml:space="preserve">Печь для казана 700     
</t>
  </si>
  <si>
    <t>1600х1191х713</t>
  </si>
  <si>
    <t>941х1191х713</t>
  </si>
  <si>
    <t>Прайс на коптильню Vesta</t>
  </si>
  <si>
    <t xml:space="preserve">Коптильня VESTA "Model K"   </t>
  </si>
  <si>
    <t>Габаритные размеры коптильни Д*Ш*В, мм</t>
  </si>
  <si>
    <t>Количество уровней</t>
  </si>
  <si>
    <t>Коптильня "VESTA" является самостоятельным изделием, способным работать на углях (дровах) и, при замене жаровни на электрическую или газовую одноконфорочную плитку,  - на электричестве или газе.                                                                                                                      Конструкция коптильни выполнена по схеме "камера в камере", которая обеспечивает разделение рабочего объема  и топки. Продукты сгорания от углей не смешиваются с дымом для копчения от щепочек ценных пород древесины.</t>
  </si>
  <si>
    <t xml:space="preserve">Решетка-сетка   </t>
  </si>
  <si>
    <t>до 700 кг</t>
  </si>
  <si>
    <t>до 500 кг</t>
  </si>
  <si>
    <t>1217*1500*1763</t>
  </si>
  <si>
    <t>985х1044х768</t>
  </si>
  <si>
    <t>Холодильная витрина</t>
  </si>
  <si>
    <t xml:space="preserve">Рекомендован генератор 1 кВт, инвенторный. В комплект поставки не входит.
На прицеп устанавливаются 2 - 3 навесных стола из нержавейки. Холодильная витрина при перевозке хранится в прицепе.
</t>
  </si>
  <si>
    <t>2493х1510х2104</t>
  </si>
  <si>
    <t>Реквизиты для безналичных расчетов</t>
  </si>
  <si>
    <t>ОБЯЗАТЕЛЬНО ПРОКОНСУЛЬТИРУЕТЕСЬ С НАШИМ МЕНЕДЖЕРОМ!</t>
  </si>
  <si>
    <t>Полное наименование фирмы</t>
  </si>
  <si>
    <t>ООО "ВЕСТА"</t>
  </si>
  <si>
    <t>Юридический адрес</t>
  </si>
  <si>
    <t>425200, Марий Эл, Медведево пгт, ул. Железнодорожная д.13</t>
  </si>
  <si>
    <t>Фактический адрес</t>
  </si>
  <si>
    <t>Телефон</t>
  </si>
  <si>
    <t>8-927-883-49-10</t>
  </si>
  <si>
    <t>Факс</t>
  </si>
  <si>
    <t>Наименование банка</t>
  </si>
  <si>
    <t>Рсч</t>
  </si>
  <si>
    <t>№ 40702 810 8 1109 0007155</t>
  </si>
  <si>
    <t xml:space="preserve">к/с </t>
  </si>
  <si>
    <t>БИК</t>
  </si>
  <si>
    <t>ИНН</t>
  </si>
  <si>
    <t xml:space="preserve"> 1207014523</t>
  </si>
  <si>
    <t>КПП</t>
  </si>
  <si>
    <t>120701001</t>
  </si>
  <si>
    <t>ОГРН</t>
  </si>
  <si>
    <t xml:space="preserve"> 1121218000342</t>
  </si>
  <si>
    <t>Цена без НДС</t>
  </si>
  <si>
    <r>
      <t xml:space="preserve">18. Решетка для мангала Хоспер                                  HJX25   50x51 см                                                   HJX45   76x51 см                                        HJX50  76x75 см                                       HJX38  58x27 (58x34) см          </t>
    </r>
    <r>
      <rPr>
        <i/>
        <sz val="12"/>
        <rFont val="Calibri"/>
        <family val="2"/>
        <charset val="204"/>
      </rPr>
      <t xml:space="preserve"> </t>
    </r>
    <r>
      <rPr>
        <sz val="12"/>
        <rFont val="Calibri"/>
        <family val="2"/>
        <charset val="204"/>
      </rPr>
      <t xml:space="preserve">                                                                        </t>
    </r>
  </si>
  <si>
    <t>Комплектация</t>
  </si>
  <si>
    <t>Прайс на искрогаситель Vesta</t>
  </si>
  <si>
    <t xml:space="preserve">Искрогаситель Vesta </t>
  </si>
  <si>
    <t>2. Искрогаситель для открытого мангала Vega</t>
  </si>
  <si>
    <t xml:space="preserve">Блок искрогасителя VESTA   </t>
  </si>
  <si>
    <t>Зонт вытяжной V2, V3</t>
  </si>
  <si>
    <t>3. Искрогаситель для печи для пиццы "2 пиццы"</t>
  </si>
  <si>
    <t>Подставка V2</t>
  </si>
  <si>
    <t>Зонт вытяжной V2</t>
  </si>
  <si>
    <t>4. Искрогаситель для печи для пиццы "4 пиццы", "7 пицц"</t>
  </si>
  <si>
    <t xml:space="preserve">5. Искрогаситель для мангала Argentina </t>
  </si>
  <si>
    <t>1. Искрогаситель для закрытого гриля Vesta</t>
  </si>
  <si>
    <t>Подставка V2, V3</t>
  </si>
  <si>
    <t>6. Искрогаситель для коптильни Vesta</t>
  </si>
  <si>
    <t>7. Искрогаситель для печи для казана</t>
  </si>
  <si>
    <r>
      <t xml:space="preserve">Прицеп-фургон на базе МЗСА 817700.002                                           </t>
    </r>
    <r>
      <rPr>
        <sz val="12"/>
        <color indexed="10"/>
        <rFont val="Calibri"/>
        <family val="2"/>
        <charset val="204"/>
      </rPr>
      <t xml:space="preserve">Прицеп-фургон на базе МЗСА 817700.002      </t>
    </r>
    <r>
      <rPr>
        <sz val="12"/>
        <rFont val="Calibri"/>
        <family val="2"/>
        <charset val="204"/>
      </rPr>
      <t xml:space="preserve">                                                      </t>
    </r>
    <r>
      <rPr>
        <b/>
        <i/>
        <sz val="12"/>
        <rFont val="Calibri"/>
        <family val="2"/>
        <charset val="204"/>
      </rPr>
      <t>(Для мобильной печи "4 пиццы")</t>
    </r>
  </si>
  <si>
    <r>
      <t xml:space="preserve">Печь «7 пицц»                                       </t>
    </r>
    <r>
      <rPr>
        <sz val="12"/>
        <color indexed="10"/>
        <rFont val="Calibri"/>
        <family val="2"/>
        <charset val="204"/>
      </rPr>
      <t>Печь для пиццы "7 пицц"</t>
    </r>
  </si>
  <si>
    <r>
      <t xml:space="preserve">Печь «4 пиццы»                                    </t>
    </r>
    <r>
      <rPr>
        <sz val="12"/>
        <color indexed="10"/>
        <rFont val="Calibri"/>
        <family val="2"/>
        <charset val="204"/>
      </rPr>
      <t>Печь для пиццы "4 пиццы"</t>
    </r>
  </si>
  <si>
    <r>
      <t xml:space="preserve">Дополнительный ящик для рукомойника и генератора                       </t>
    </r>
    <r>
      <rPr>
        <sz val="12"/>
        <color indexed="10"/>
        <rFont val="Calibri"/>
        <family val="2"/>
        <charset val="204"/>
      </rPr>
      <t>Ящик для рукомойника и генератора</t>
    </r>
  </si>
  <si>
    <r>
      <t xml:space="preserve">Канистра для воды с краном                     </t>
    </r>
    <r>
      <rPr>
        <sz val="12"/>
        <color indexed="10"/>
        <rFont val="Calibri"/>
        <family val="2"/>
        <charset val="204"/>
      </rPr>
      <t>Канистра для воды с краном</t>
    </r>
  </si>
  <si>
    <r>
      <t xml:space="preserve">Прицеп - фургон на базе МЗСА 817702.001-05                                       </t>
    </r>
    <r>
      <rPr>
        <sz val="12"/>
        <color indexed="10"/>
        <rFont val="Calibri"/>
        <family val="2"/>
        <charset val="204"/>
        <scheme val="minor"/>
      </rPr>
      <t xml:space="preserve">Прицеп - фургон на базе МЗСА 817702.001-05                                       </t>
    </r>
    <r>
      <rPr>
        <b/>
        <i/>
        <sz val="12"/>
        <rFont val="Calibri"/>
        <family val="2"/>
        <charset val="204"/>
        <scheme val="minor"/>
      </rPr>
      <t>(Для мобильной печи "7 пицц")</t>
    </r>
  </si>
  <si>
    <t>9. Бак для воды( для искрогасителя)</t>
  </si>
  <si>
    <t>Цена, руб.</t>
  </si>
  <si>
    <t>Цена,руб.</t>
  </si>
  <si>
    <t>Цена,  руб.</t>
  </si>
  <si>
    <t>043601968</t>
  </si>
  <si>
    <t>№  30101810422023601968</t>
  </si>
  <si>
    <t>в Филиал №6318 БАНКА ВТБ  (ПАО)</t>
  </si>
  <si>
    <t>Пирометр</t>
  </si>
  <si>
    <t xml:space="preserve">Габаритные размеры  Д*Ш*В (мм) </t>
  </si>
  <si>
    <t xml:space="preserve">Аппарат для приготовления шаурмы
</t>
  </si>
  <si>
    <t>600*910*1466</t>
  </si>
  <si>
    <t>Характеристики:</t>
  </si>
  <si>
    <t>1. Ручной привод</t>
  </si>
  <si>
    <t>2. Электропривод</t>
  </si>
  <si>
    <t>3. Плавная регулировка скорости вращения вертела</t>
  </si>
  <si>
    <t>4. 2 ящика для углей</t>
  </si>
  <si>
    <t>5. Имеются съемные экраны (защищают от жара)</t>
  </si>
  <si>
    <t>Аппарат для приготовления шаурмы</t>
  </si>
  <si>
    <t>8. Искрогаситель для аппарата для шаурмы</t>
  </si>
  <si>
    <t>21. Сигнализатор температурный (аварийный)</t>
  </si>
  <si>
    <t>Рамка для подвешивания искрогасителя М45, М50 (Необходима лля печей Josper)</t>
  </si>
  <si>
    <t>Рамка для подвешивания искрогасителя М45, М50</t>
  </si>
  <si>
    <t>Рамка для подвешивания искрогасителя V2, V3 (вместо подставки V2, V3)</t>
  </si>
  <si>
    <t>Рамка для подвешивания искрогасителя V2 (вместо подставки V2)</t>
  </si>
  <si>
    <t>2. Подставка М 38</t>
  </si>
  <si>
    <t>13. Колосниковая решетка чугунная</t>
  </si>
  <si>
    <t>24. Дверь цветная (красный, белый, черный)</t>
  </si>
  <si>
    <t>Техаs BBQ</t>
  </si>
  <si>
    <t xml:space="preserve">Габаритные размеры  Д*Ш*В (мм) в разложенном виде </t>
  </si>
  <si>
    <t xml:space="preserve">Техаs BBQ
</t>
  </si>
  <si>
    <t>1390*770*1368</t>
  </si>
  <si>
    <t>Мангал Texas сделан из черной стали 5 мм. Покрашенный в черный цвет.  Имеет отдел для жарки,  отдел с решеткой для копчения, так же предусмотрено готовка на шампурах, жарочной решетки и казана на 5 литров.</t>
  </si>
</sst>
</file>

<file path=xl/styles.xml><?xml version="1.0" encoding="utf-8"?>
<styleSheet xmlns="http://schemas.openxmlformats.org/spreadsheetml/2006/main"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4"/>
      <color indexed="17"/>
      <name val="Calibri"/>
      <family val="2"/>
      <charset val="204"/>
    </font>
    <font>
      <b/>
      <sz val="12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sz val="16"/>
      <name val="Arial Cyr"/>
      <family val="2"/>
      <charset val="204"/>
    </font>
    <font>
      <b/>
      <sz val="14"/>
      <name val="Arial Cyr"/>
      <family val="2"/>
      <charset val="204"/>
    </font>
    <font>
      <b/>
      <sz val="12"/>
      <color indexed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i/>
      <sz val="12"/>
      <name val="Calibri"/>
      <family val="2"/>
      <charset val="204"/>
    </font>
    <font>
      <sz val="12"/>
      <name val="Calibri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</font>
    <font>
      <b/>
      <sz val="12"/>
      <color rgb="FFFF0000"/>
      <name val="Calibri"/>
      <family val="2"/>
      <charset val="204"/>
    </font>
    <font>
      <b/>
      <i/>
      <sz val="12"/>
      <name val="Calibri"/>
      <family val="2"/>
      <charset val="204"/>
    </font>
    <font>
      <sz val="12"/>
      <color theme="1"/>
      <name val="Calibri"/>
      <family val="2"/>
      <scheme val="minor"/>
    </font>
    <font>
      <sz val="12"/>
      <name val="Arial Cyr"/>
      <charset val="204"/>
    </font>
    <font>
      <sz val="12"/>
      <name val="Arial"/>
      <family val="2"/>
      <charset val="204"/>
    </font>
    <font>
      <sz val="12"/>
      <color indexed="10"/>
      <name val="Calibri"/>
      <family val="2"/>
      <charset val="204"/>
    </font>
    <font>
      <b/>
      <sz val="12"/>
      <color rgb="FF000000"/>
      <name val="Arial"/>
      <family val="2"/>
      <charset val="204"/>
    </font>
    <font>
      <sz val="12"/>
      <color rgb="FF000000"/>
      <name val="Calibri"/>
      <family val="2"/>
      <charset val="204"/>
      <scheme val="minor"/>
    </font>
    <font>
      <sz val="12"/>
      <color indexed="10"/>
      <name val="Calibri"/>
      <family val="2"/>
      <charset val="204"/>
      <scheme val="minor"/>
    </font>
    <font>
      <b/>
      <i/>
      <sz val="12"/>
      <name val="Calibri"/>
      <family val="2"/>
      <charset val="204"/>
      <scheme val="minor"/>
    </font>
    <font>
      <sz val="12"/>
      <color theme="1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343">
    <xf numFmtId="0" fontId="0" fillId="0" borderId="0" xfId="0"/>
    <xf numFmtId="0" fontId="0" fillId="0" borderId="0" xfId="0" applyAlignment="1">
      <alignment horizontal="center" vertical="center"/>
    </xf>
    <xf numFmtId="0" fontId="0" fillId="3" borderId="19" xfId="0" applyFill="1" applyBorder="1"/>
    <xf numFmtId="0" fontId="0" fillId="3" borderId="20" xfId="0" applyFill="1" applyBorder="1"/>
    <xf numFmtId="0" fontId="0" fillId="3" borderId="20" xfId="0" applyFill="1" applyBorder="1" applyAlignment="1">
      <alignment horizontal="left"/>
    </xf>
    <xf numFmtId="0" fontId="0" fillId="3" borderId="21" xfId="0" applyFill="1" applyBorder="1"/>
    <xf numFmtId="0" fontId="0" fillId="3" borderId="22" xfId="0" applyFill="1" applyBorder="1"/>
    <xf numFmtId="0" fontId="0" fillId="3" borderId="17" xfId="0" applyFill="1" applyBorder="1"/>
    <xf numFmtId="0" fontId="5" fillId="3" borderId="0" xfId="0" applyFont="1" applyFill="1" applyBorder="1" applyAlignment="1">
      <alignment horizontal="centerContinuous"/>
    </xf>
    <xf numFmtId="0" fontId="5" fillId="3" borderId="0" xfId="0" applyFont="1" applyFill="1" applyBorder="1" applyAlignment="1">
      <alignment horizontal="centerContinuous" wrapText="1"/>
    </xf>
    <xf numFmtId="49" fontId="0" fillId="3" borderId="12" xfId="0" applyNumberFormat="1" applyFill="1" applyBorder="1" applyAlignment="1">
      <alignment horizontal="left" wrapText="1"/>
    </xf>
    <xf numFmtId="0" fontId="0" fillId="3" borderId="23" xfId="0" applyFill="1" applyBorder="1"/>
    <xf numFmtId="0" fontId="0" fillId="3" borderId="24" xfId="0" applyFill="1" applyBorder="1"/>
    <xf numFmtId="0" fontId="0" fillId="3" borderId="24" xfId="0" applyFill="1" applyBorder="1" applyAlignment="1">
      <alignment horizontal="left"/>
    </xf>
    <xf numFmtId="0" fontId="0" fillId="3" borderId="16" xfId="0" applyFill="1" applyBorder="1"/>
    <xf numFmtId="0" fontId="6" fillId="3" borderId="0" xfId="0" applyFont="1" applyFill="1" applyBorder="1" applyAlignment="1">
      <alignment horizontal="centerContinuous"/>
    </xf>
    <xf numFmtId="0" fontId="6" fillId="3" borderId="0" xfId="0" applyFont="1" applyFill="1" applyBorder="1" applyAlignment="1">
      <alignment horizontal="centerContinuous" wrapText="1"/>
    </xf>
    <xf numFmtId="0" fontId="7" fillId="3" borderId="0" xfId="0" applyFont="1" applyFill="1" applyBorder="1" applyAlignment="1">
      <alignment horizontal="centerContinuous" wrapText="1"/>
    </xf>
    <xf numFmtId="0" fontId="3" fillId="3" borderId="0" xfId="0" applyFont="1" applyFill="1" applyBorder="1" applyAlignment="1">
      <alignment horizontal="centerContinuous"/>
    </xf>
    <xf numFmtId="0" fontId="4" fillId="0" borderId="0" xfId="0" applyFont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 wrapText="1"/>
    </xf>
    <xf numFmtId="0" fontId="8" fillId="0" borderId="12" xfId="0" applyFont="1" applyBorder="1" applyAlignment="1">
      <alignment horizontal="left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left" vertical="center" wrapText="1"/>
    </xf>
    <xf numFmtId="0" fontId="8" fillId="0" borderId="0" xfId="0" applyFont="1" applyBorder="1" applyAlignment="1">
      <alignment horizontal="center" vertical="center" wrapText="1"/>
    </xf>
    <xf numFmtId="3" fontId="8" fillId="0" borderId="0" xfId="0" applyNumberFormat="1" applyFont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 wrapText="1"/>
    </xf>
    <xf numFmtId="0" fontId="8" fillId="0" borderId="7" xfId="0" applyFont="1" applyBorder="1" applyAlignment="1">
      <alignment horizontal="left" vertical="center" wrapText="1"/>
    </xf>
    <xf numFmtId="0" fontId="8" fillId="0" borderId="7" xfId="0" applyFont="1" applyBorder="1" applyAlignment="1">
      <alignment horizontal="center" vertical="center" wrapText="1"/>
    </xf>
    <xf numFmtId="3" fontId="8" fillId="0" borderId="7" xfId="0" applyNumberFormat="1" applyFont="1" applyBorder="1" applyAlignment="1">
      <alignment horizontal="center" vertical="center" wrapText="1"/>
    </xf>
    <xf numFmtId="0" fontId="9" fillId="0" borderId="7" xfId="0" applyFont="1" applyBorder="1" applyAlignment="1">
      <alignment vertical="center"/>
    </xf>
    <xf numFmtId="0" fontId="8" fillId="0" borderId="13" xfId="0" applyFont="1" applyBorder="1" applyAlignment="1">
      <alignment horizontal="left" vertical="center" wrapText="1"/>
    </xf>
    <xf numFmtId="0" fontId="9" fillId="0" borderId="0" xfId="0" applyFont="1" applyAlignment="1">
      <alignment horizontal="center" vertical="center"/>
    </xf>
    <xf numFmtId="0" fontId="8" fillId="0" borderId="12" xfId="0" applyFont="1" applyBorder="1" applyAlignment="1">
      <alignment horizontal="left" vertical="top" wrapText="1"/>
    </xf>
    <xf numFmtId="0" fontId="8" fillId="0" borderId="13" xfId="0" applyFont="1" applyBorder="1" applyAlignment="1">
      <alignment horizontal="left" vertical="top" wrapText="1"/>
    </xf>
    <xf numFmtId="0" fontId="8" fillId="0" borderId="15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left" vertical="top" wrapText="1"/>
    </xf>
    <xf numFmtId="0" fontId="8" fillId="0" borderId="14" xfId="0" applyFont="1" applyBorder="1" applyAlignment="1">
      <alignment horizontal="left" vertical="center" wrapText="1"/>
    </xf>
    <xf numFmtId="0" fontId="8" fillId="2" borderId="12" xfId="0" applyFont="1" applyFill="1" applyBorder="1"/>
    <xf numFmtId="0" fontId="8" fillId="2" borderId="12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wrapText="1"/>
    </xf>
    <xf numFmtId="0" fontId="8" fillId="2" borderId="12" xfId="0" applyNumberFormat="1" applyFont="1" applyFill="1" applyBorder="1" applyAlignment="1">
      <alignment horizontal="center" vertical="center"/>
    </xf>
    <xf numFmtId="3" fontId="8" fillId="2" borderId="12" xfId="0" applyNumberFormat="1" applyFont="1" applyFill="1" applyBorder="1" applyAlignment="1">
      <alignment horizontal="center" vertical="center"/>
    </xf>
    <xf numFmtId="2" fontId="8" fillId="2" borderId="12" xfId="0" applyNumberFormat="1" applyFont="1" applyFill="1" applyBorder="1" applyAlignment="1">
      <alignment horizontal="center" vertical="center"/>
    </xf>
    <xf numFmtId="16" fontId="8" fillId="0" borderId="12" xfId="0" applyNumberFormat="1" applyFont="1" applyBorder="1" applyAlignment="1">
      <alignment horizontal="center" vertical="center" wrapText="1"/>
    </xf>
    <xf numFmtId="0" fontId="9" fillId="0" borderId="0" xfId="0" applyFont="1"/>
    <xf numFmtId="0" fontId="12" fillId="0" borderId="9" xfId="0" applyFont="1" applyBorder="1"/>
    <xf numFmtId="0" fontId="12" fillId="0" borderId="10" xfId="0" applyFont="1" applyBorder="1"/>
    <xf numFmtId="0" fontId="14" fillId="2" borderId="14" xfId="0" applyFont="1" applyFill="1" applyBorder="1" applyAlignment="1">
      <alignment horizontal="center" vertical="center" wrapText="1"/>
    </xf>
    <xf numFmtId="0" fontId="14" fillId="2" borderId="12" xfId="0" applyFont="1" applyFill="1" applyBorder="1" applyAlignment="1">
      <alignment horizontal="center" vertical="center"/>
    </xf>
    <xf numFmtId="0" fontId="12" fillId="2" borderId="9" xfId="0" applyFont="1" applyFill="1" applyBorder="1" applyAlignment="1">
      <alignment horizontal="center" vertical="center"/>
    </xf>
    <xf numFmtId="0" fontId="12" fillId="2" borderId="12" xfId="0" applyFont="1" applyFill="1" applyBorder="1" applyAlignment="1">
      <alignment vertical="center" wrapText="1"/>
    </xf>
    <xf numFmtId="0" fontId="12" fillId="2" borderId="12" xfId="0" applyFont="1" applyFill="1" applyBorder="1" applyAlignment="1">
      <alignment horizontal="center" vertical="center" wrapText="1"/>
    </xf>
    <xf numFmtId="0" fontId="12" fillId="2" borderId="13" xfId="0" applyFont="1" applyFill="1" applyBorder="1" applyAlignment="1">
      <alignment vertical="center" wrapText="1"/>
    </xf>
    <xf numFmtId="0" fontId="12" fillId="2" borderId="2" xfId="0" applyFont="1" applyFill="1" applyBorder="1" applyAlignment="1">
      <alignment vertical="center" wrapText="1"/>
    </xf>
    <xf numFmtId="0" fontId="12" fillId="2" borderId="2" xfId="0" applyFont="1" applyFill="1" applyBorder="1" applyAlignment="1">
      <alignment horizontal="left" vertical="center" wrapText="1"/>
    </xf>
    <xf numFmtId="0" fontId="12" fillId="2" borderId="0" xfId="0" applyFont="1" applyFill="1" applyBorder="1" applyAlignment="1">
      <alignment horizontal="left" vertical="center" wrapText="1"/>
    </xf>
    <xf numFmtId="3" fontId="16" fillId="2" borderId="0" xfId="0" applyNumberFormat="1" applyFont="1" applyFill="1" applyBorder="1" applyAlignment="1">
      <alignment vertical="center" wrapText="1"/>
    </xf>
    <xf numFmtId="0" fontId="12" fillId="2" borderId="0" xfId="0" applyFont="1" applyFill="1"/>
    <xf numFmtId="0" fontId="12" fillId="2" borderId="12" xfId="0" applyFont="1" applyFill="1" applyBorder="1" applyAlignment="1">
      <alignment vertical="top" wrapText="1"/>
    </xf>
    <xf numFmtId="0" fontId="12" fillId="2" borderId="12" xfId="0" applyFont="1" applyFill="1" applyBorder="1" applyAlignment="1">
      <alignment horizontal="center" vertical="center"/>
    </xf>
    <xf numFmtId="0" fontId="12" fillId="2" borderId="0" xfId="0" applyFont="1" applyFill="1" applyAlignment="1">
      <alignment horizontal="center"/>
    </xf>
    <xf numFmtId="0" fontId="12" fillId="2" borderId="12" xfId="0" applyFont="1" applyFill="1" applyBorder="1" applyAlignment="1">
      <alignment horizontal="left" vertical="center" wrapText="1"/>
    </xf>
    <xf numFmtId="0" fontId="12" fillId="2" borderId="0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14" fillId="2" borderId="12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vertical="center" wrapText="1"/>
    </xf>
    <xf numFmtId="0" fontId="17" fillId="0" borderId="0" xfId="0" applyFont="1"/>
    <xf numFmtId="0" fontId="3" fillId="2" borderId="14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left" vertical="center" wrapText="1"/>
    </xf>
    <xf numFmtId="0" fontId="19" fillId="2" borderId="0" xfId="0" applyFont="1" applyFill="1" applyBorder="1" applyAlignment="1">
      <alignment vertical="center" wrapText="1"/>
    </xf>
    <xf numFmtId="0" fontId="18" fillId="2" borderId="0" xfId="0" applyFont="1" applyFill="1"/>
    <xf numFmtId="0" fontId="8" fillId="2" borderId="12" xfId="0" applyFont="1" applyFill="1" applyBorder="1" applyAlignment="1">
      <alignment horizontal="left" vertical="top" wrapText="1"/>
    </xf>
    <xf numFmtId="0" fontId="14" fillId="2" borderId="9" xfId="0" applyFont="1" applyFill="1" applyBorder="1" applyAlignment="1"/>
    <xf numFmtId="0" fontId="14" fillId="2" borderId="10" xfId="0" applyFont="1" applyFill="1" applyBorder="1" applyAlignment="1"/>
    <xf numFmtId="0" fontId="14" fillId="2" borderId="9" xfId="0" applyFont="1" applyFill="1" applyBorder="1" applyAlignment="1">
      <alignment horizontal="center" vertical="center"/>
    </xf>
    <xf numFmtId="0" fontId="12" fillId="2" borderId="12" xfId="0" applyFont="1" applyFill="1" applyBorder="1" applyAlignment="1">
      <alignment horizontal="center" wrapText="1" shrinkToFit="1"/>
    </xf>
    <xf numFmtId="0" fontId="8" fillId="0" borderId="12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left" vertical="top" wrapText="1"/>
    </xf>
    <xf numFmtId="0" fontId="12" fillId="2" borderId="11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7" xfId="0" applyFont="1" applyBorder="1" applyAlignment="1">
      <alignment vertical="top" wrapText="1"/>
    </xf>
    <xf numFmtId="0" fontId="12" fillId="2" borderId="9" xfId="0" applyFont="1" applyFill="1" applyBorder="1" applyAlignment="1">
      <alignment vertical="center" wrapText="1"/>
    </xf>
    <xf numFmtId="0" fontId="12" fillId="2" borderId="10" xfId="0" applyFont="1" applyFill="1" applyBorder="1" applyAlignment="1">
      <alignment vertical="center" wrapText="1"/>
    </xf>
    <xf numFmtId="0" fontId="12" fillId="2" borderId="11" xfId="0" applyFont="1" applyFill="1" applyBorder="1" applyAlignment="1">
      <alignment vertical="center" wrapText="1"/>
    </xf>
    <xf numFmtId="0" fontId="8" fillId="0" borderId="16" xfId="0" applyFont="1" applyBorder="1" applyAlignment="1">
      <alignment vertical="top" wrapText="1"/>
    </xf>
    <xf numFmtId="0" fontId="21" fillId="0" borderId="12" xfId="0" applyFont="1" applyBorder="1" applyAlignment="1">
      <alignment horizontal="center" vertical="center"/>
    </xf>
    <xf numFmtId="0" fontId="8" fillId="0" borderId="18" xfId="0" applyFont="1" applyBorder="1" applyAlignment="1">
      <alignment vertical="top" wrapText="1"/>
    </xf>
    <xf numFmtId="0" fontId="22" fillId="0" borderId="12" xfId="0" applyFont="1" applyBorder="1" applyAlignment="1">
      <alignment horizontal="center" vertical="center"/>
    </xf>
    <xf numFmtId="0" fontId="8" fillId="0" borderId="0" xfId="0" applyFont="1" applyBorder="1" applyAlignment="1">
      <alignment vertical="top" wrapText="1"/>
    </xf>
    <xf numFmtId="0" fontId="1" fillId="0" borderId="0" xfId="0" applyFont="1"/>
    <xf numFmtId="0" fontId="8" fillId="2" borderId="12" xfId="0" applyFont="1" applyFill="1" applyBorder="1" applyAlignment="1">
      <alignment vertical="center" wrapText="1"/>
    </xf>
    <xf numFmtId="0" fontId="25" fillId="0" borderId="0" xfId="0" applyFont="1"/>
    <xf numFmtId="0" fontId="1" fillId="0" borderId="0" xfId="0" applyFont="1" applyAlignment="1">
      <alignment horizontal="center" vertical="center"/>
    </xf>
    <xf numFmtId="0" fontId="12" fillId="2" borderId="2" xfId="0" applyFont="1" applyFill="1" applyBorder="1" applyAlignment="1">
      <alignment horizontal="left" vertical="center" wrapText="1"/>
    </xf>
    <xf numFmtId="0" fontId="10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 wrapText="1"/>
    </xf>
    <xf numFmtId="0" fontId="15" fillId="2" borderId="0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/>
    </xf>
    <xf numFmtId="0" fontId="10" fillId="0" borderId="0" xfId="0" applyFont="1" applyBorder="1"/>
    <xf numFmtId="0" fontId="17" fillId="0" borderId="12" xfId="0" applyFont="1" applyBorder="1"/>
    <xf numFmtId="0" fontId="17" fillId="0" borderId="12" xfId="0" applyFont="1" applyBorder="1" applyAlignment="1">
      <alignment horizontal="center"/>
    </xf>
    <xf numFmtId="0" fontId="12" fillId="2" borderId="9" xfId="0" applyFont="1" applyFill="1" applyBorder="1" applyAlignment="1">
      <alignment horizontal="center" vertical="center"/>
    </xf>
    <xf numFmtId="0" fontId="14" fillId="2" borderId="12" xfId="0" applyFont="1" applyFill="1" applyBorder="1" applyAlignment="1">
      <alignment horizontal="center" vertical="center" wrapText="1"/>
    </xf>
    <xf numFmtId="0" fontId="12" fillId="2" borderId="13" xfId="0" applyFont="1" applyFill="1" applyBorder="1" applyAlignment="1">
      <alignment horizontal="center" vertical="center" wrapText="1"/>
    </xf>
    <xf numFmtId="3" fontId="12" fillId="2" borderId="13" xfId="0" applyNumberFormat="1" applyFont="1" applyFill="1" applyBorder="1" applyAlignment="1">
      <alignment horizontal="center" vertical="center" wrapText="1"/>
    </xf>
    <xf numFmtId="0" fontId="12" fillId="2" borderId="10" xfId="0" applyFont="1" applyFill="1" applyBorder="1"/>
    <xf numFmtId="0" fontId="8" fillId="0" borderId="15" xfId="0" applyFont="1" applyBorder="1" applyAlignment="1">
      <alignment horizontal="left" vertical="top" wrapText="1"/>
    </xf>
    <xf numFmtId="0" fontId="12" fillId="2" borderId="9" xfId="0" applyFont="1" applyFill="1" applyBorder="1" applyAlignment="1">
      <alignment horizontal="center" vertical="center"/>
    </xf>
    <xf numFmtId="0" fontId="14" fillId="2" borderId="12" xfId="0" applyFont="1" applyFill="1" applyBorder="1" applyAlignment="1">
      <alignment horizontal="center" vertical="center" wrapText="1"/>
    </xf>
    <xf numFmtId="0" fontId="12" fillId="2" borderId="11" xfId="0" applyFont="1" applyFill="1" applyBorder="1"/>
    <xf numFmtId="0" fontId="9" fillId="0" borderId="12" xfId="0" applyFont="1" applyBorder="1"/>
    <xf numFmtId="3" fontId="8" fillId="0" borderId="9" xfId="0" applyNumberFormat="1" applyFont="1" applyBorder="1" applyAlignment="1">
      <alignment horizontal="center" vertical="center" wrapText="1"/>
    </xf>
    <xf numFmtId="3" fontId="8" fillId="0" borderId="10" xfId="0" applyNumberFormat="1" applyFont="1" applyBorder="1" applyAlignment="1">
      <alignment horizontal="center" vertical="center" wrapText="1"/>
    </xf>
    <xf numFmtId="3" fontId="8" fillId="0" borderId="11" xfId="0" applyNumberFormat="1" applyFont="1" applyBorder="1" applyAlignment="1">
      <alignment horizontal="center" vertical="center" wrapText="1"/>
    </xf>
    <xf numFmtId="0" fontId="8" fillId="0" borderId="9" xfId="0" applyFont="1" applyBorder="1" applyAlignment="1">
      <alignment horizontal="left" vertical="top" wrapText="1"/>
    </xf>
    <xf numFmtId="0" fontId="8" fillId="0" borderId="11" xfId="0" applyFont="1" applyBorder="1" applyAlignment="1">
      <alignment horizontal="left" vertical="top" wrapText="1"/>
    </xf>
    <xf numFmtId="3" fontId="8" fillId="0" borderId="9" xfId="0" applyNumberFormat="1" applyFont="1" applyBorder="1" applyAlignment="1">
      <alignment horizontal="center" vertical="center"/>
    </xf>
    <xf numFmtId="3" fontId="8" fillId="0" borderId="11" xfId="0" applyNumberFormat="1" applyFont="1" applyBorder="1" applyAlignment="1">
      <alignment horizontal="center" vertical="center"/>
    </xf>
    <xf numFmtId="3" fontId="8" fillId="0" borderId="9" xfId="0" applyNumberFormat="1" applyFont="1" applyFill="1" applyBorder="1" applyAlignment="1">
      <alignment horizontal="center" vertical="center"/>
    </xf>
    <xf numFmtId="3" fontId="8" fillId="0" borderId="11" xfId="0" applyNumberFormat="1" applyFont="1" applyFill="1" applyBorder="1" applyAlignment="1">
      <alignment horizontal="center" vertical="center"/>
    </xf>
    <xf numFmtId="0" fontId="8" fillId="0" borderId="9" xfId="0" applyFont="1" applyBorder="1" applyAlignment="1">
      <alignment horizontal="left" vertical="center"/>
    </xf>
    <xf numFmtId="0" fontId="8" fillId="0" borderId="11" xfId="0" applyFont="1" applyBorder="1" applyAlignment="1">
      <alignment horizontal="left" vertical="center"/>
    </xf>
    <xf numFmtId="0" fontId="8" fillId="0" borderId="10" xfId="0" applyFont="1" applyBorder="1" applyAlignment="1">
      <alignment horizontal="left" vertical="center" wrapText="1"/>
    </xf>
    <xf numFmtId="0" fontId="8" fillId="0" borderId="11" xfId="0" applyFont="1" applyBorder="1" applyAlignment="1">
      <alignment horizontal="left" vertical="center" wrapText="1"/>
    </xf>
    <xf numFmtId="0" fontId="8" fillId="0" borderId="9" xfId="0" applyFont="1" applyBorder="1" applyAlignment="1">
      <alignment horizontal="left" vertical="center" wrapText="1"/>
    </xf>
    <xf numFmtId="3" fontId="8" fillId="0" borderId="6" xfId="0" applyNumberFormat="1" applyFont="1" applyBorder="1" applyAlignment="1">
      <alignment horizontal="center" vertical="top" wrapText="1"/>
    </xf>
    <xf numFmtId="3" fontId="8" fillId="0" borderId="7" xfId="0" applyNumberFormat="1" applyFont="1" applyBorder="1" applyAlignment="1">
      <alignment horizontal="center" vertical="top" wrapText="1"/>
    </xf>
    <xf numFmtId="3" fontId="8" fillId="0" borderId="8" xfId="0" applyNumberFormat="1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5" xfId="0" applyFont="1" applyBorder="1" applyAlignment="1">
      <alignment horizontal="left" vertical="center"/>
    </xf>
    <xf numFmtId="0" fontId="8" fillId="0" borderId="6" xfId="0" applyFont="1" applyBorder="1" applyAlignment="1">
      <alignment horizontal="left" vertical="center"/>
    </xf>
    <xf numFmtId="0" fontId="8" fillId="0" borderId="8" xfId="0" applyFont="1" applyBorder="1" applyAlignment="1">
      <alignment horizontal="left" vertical="center"/>
    </xf>
    <xf numFmtId="3" fontId="8" fillId="0" borderId="9" xfId="0" applyNumberFormat="1" applyFont="1" applyBorder="1" applyAlignment="1">
      <alignment horizontal="center" vertical="top" wrapText="1"/>
    </xf>
    <xf numFmtId="0" fontId="0" fillId="0" borderId="10" xfId="0" applyBorder="1" applyAlignment="1">
      <alignment horizontal="center" vertical="top" wrapText="1"/>
    </xf>
    <xf numFmtId="0" fontId="0" fillId="0" borderId="11" xfId="0" applyBorder="1" applyAlignment="1">
      <alignment horizontal="center" vertical="top" wrapText="1"/>
    </xf>
    <xf numFmtId="3" fontId="8" fillId="0" borderId="1" xfId="0" applyNumberFormat="1" applyFont="1" applyBorder="1" applyAlignment="1">
      <alignment horizontal="center" vertical="center" wrapText="1"/>
    </xf>
    <xf numFmtId="3" fontId="8" fillId="0" borderId="3" xfId="0" applyNumberFormat="1" applyFont="1" applyBorder="1" applyAlignment="1">
      <alignment horizontal="center" vertical="center" wrapText="1"/>
    </xf>
    <xf numFmtId="3" fontId="8" fillId="0" borderId="4" xfId="0" applyNumberFormat="1" applyFont="1" applyBorder="1" applyAlignment="1">
      <alignment horizontal="center" vertical="center" wrapText="1"/>
    </xf>
    <xf numFmtId="3" fontId="8" fillId="0" borderId="5" xfId="0" applyNumberFormat="1" applyFont="1" applyBorder="1" applyAlignment="1">
      <alignment horizontal="center" vertical="center" wrapText="1"/>
    </xf>
    <xf numFmtId="3" fontId="8" fillId="0" borderId="6" xfId="0" applyNumberFormat="1" applyFont="1" applyBorder="1" applyAlignment="1">
      <alignment horizontal="center" vertical="center" wrapText="1"/>
    </xf>
    <xf numFmtId="3" fontId="8" fillId="0" borderId="8" xfId="0" applyNumberFormat="1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 wrapText="1"/>
    </xf>
    <xf numFmtId="3" fontId="8" fillId="0" borderId="0" xfId="0" applyNumberFormat="1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8" fillId="0" borderId="13" xfId="0" applyFont="1" applyBorder="1" applyAlignment="1">
      <alignment horizontal="left" vertical="top" wrapText="1"/>
    </xf>
    <xf numFmtId="0" fontId="8" fillId="0" borderId="15" xfId="0" applyFont="1" applyBorder="1" applyAlignment="1">
      <alignment horizontal="left" vertical="top" wrapText="1"/>
    </xf>
    <xf numFmtId="0" fontId="8" fillId="0" borderId="14" xfId="0" applyFont="1" applyBorder="1" applyAlignment="1">
      <alignment horizontal="left" vertical="top" wrapText="1"/>
    </xf>
    <xf numFmtId="0" fontId="8" fillId="0" borderId="13" xfId="0" applyFont="1" applyBorder="1" applyAlignment="1">
      <alignment horizontal="left" vertical="center" wrapText="1"/>
    </xf>
    <xf numFmtId="0" fontId="0" fillId="0" borderId="3" xfId="0" applyBorder="1" applyAlignment="1">
      <alignment horizontal="center" vertical="center" wrapText="1"/>
    </xf>
    <xf numFmtId="0" fontId="0" fillId="0" borderId="11" xfId="0" applyBorder="1" applyAlignment="1">
      <alignment horizontal="left" vertical="top" wrapText="1"/>
    </xf>
    <xf numFmtId="0" fontId="8" fillId="2" borderId="9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2" fontId="8" fillId="2" borderId="9" xfId="0" applyNumberFormat="1" applyFont="1" applyFill="1" applyBorder="1" applyAlignment="1">
      <alignment horizontal="center" vertical="center"/>
    </xf>
    <xf numFmtId="2" fontId="8" fillId="2" borderId="11" xfId="0" applyNumberFormat="1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/>
    </xf>
    <xf numFmtId="0" fontId="8" fillId="0" borderId="4" xfId="0" applyFont="1" applyBorder="1" applyAlignment="1">
      <alignment horizontal="left" vertical="center" wrapText="1"/>
    </xf>
    <xf numFmtId="0" fontId="8" fillId="0" borderId="0" xfId="0" applyFont="1" applyBorder="1" applyAlignment="1">
      <alignment horizontal="left" vertical="center" wrapText="1"/>
    </xf>
    <xf numFmtId="0" fontId="8" fillId="0" borderId="6" xfId="0" applyFont="1" applyBorder="1" applyAlignment="1">
      <alignment horizontal="left" vertical="top" wrapText="1"/>
    </xf>
    <xf numFmtId="0" fontId="8" fillId="0" borderId="7" xfId="0" applyFont="1" applyBorder="1" applyAlignment="1">
      <alignment horizontal="left" vertical="top" wrapText="1"/>
    </xf>
    <xf numFmtId="0" fontId="8" fillId="0" borderId="8" xfId="0" applyFont="1" applyBorder="1" applyAlignment="1">
      <alignment horizontal="left" vertical="top" wrapText="1"/>
    </xf>
    <xf numFmtId="3" fontId="12" fillId="2" borderId="9" xfId="0" applyNumberFormat="1" applyFont="1" applyFill="1" applyBorder="1" applyAlignment="1">
      <alignment horizontal="center" vertical="center" wrapText="1"/>
    </xf>
    <xf numFmtId="3" fontId="12" fillId="2" borderId="11" xfId="0" applyNumberFormat="1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0" fontId="14" fillId="2" borderId="11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 wrapText="1"/>
    </xf>
    <xf numFmtId="0" fontId="25" fillId="0" borderId="5" xfId="0" applyFont="1" applyBorder="1" applyAlignment="1"/>
    <xf numFmtId="0" fontId="12" fillId="2" borderId="4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center" wrapText="1"/>
    </xf>
    <xf numFmtId="0" fontId="12" fillId="2" borderId="7" xfId="0" applyFont="1" applyFill="1" applyBorder="1" applyAlignment="1">
      <alignment horizontal="center" wrapText="1"/>
    </xf>
    <xf numFmtId="0" fontId="25" fillId="0" borderId="8" xfId="0" applyFont="1" applyBorder="1" applyAlignment="1"/>
    <xf numFmtId="0" fontId="14" fillId="0" borderId="14" xfId="0" applyFont="1" applyBorder="1" applyAlignment="1">
      <alignment horizontal="center" vertical="center" wrapText="1"/>
    </xf>
    <xf numFmtId="0" fontId="25" fillId="0" borderId="14" xfId="0" applyFont="1" applyBorder="1" applyAlignment="1"/>
    <xf numFmtId="0" fontId="12" fillId="2" borderId="12" xfId="0" applyFont="1" applyFill="1" applyBorder="1" applyAlignment="1">
      <alignment horizontal="center" vertical="top" wrapText="1"/>
    </xf>
    <xf numFmtId="0" fontId="12" fillId="2" borderId="9" xfId="0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center" vertical="center"/>
    </xf>
    <xf numFmtId="0" fontId="12" fillId="2" borderId="11" xfId="0" applyFont="1" applyFill="1" applyBorder="1" applyAlignment="1">
      <alignment horizontal="center" vertical="center"/>
    </xf>
    <xf numFmtId="0" fontId="12" fillId="0" borderId="10" xfId="0" applyFont="1" applyBorder="1" applyAlignment="1">
      <alignment horizontal="center"/>
    </xf>
    <xf numFmtId="0" fontId="12" fillId="0" borderId="11" xfId="0" applyFont="1" applyBorder="1" applyAlignment="1">
      <alignment horizontal="center"/>
    </xf>
    <xf numFmtId="0" fontId="12" fillId="2" borderId="1" xfId="0" applyFont="1" applyFill="1" applyBorder="1" applyAlignment="1">
      <alignment horizontal="left" vertical="center" wrapText="1"/>
    </xf>
    <xf numFmtId="0" fontId="12" fillId="2" borderId="2" xfId="0" applyFont="1" applyFill="1" applyBorder="1" applyAlignment="1">
      <alignment horizontal="left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4" fillId="2" borderId="12" xfId="0" applyFont="1" applyFill="1" applyBorder="1" applyAlignment="1">
      <alignment horizontal="center" vertical="center" wrapText="1"/>
    </xf>
    <xf numFmtId="3" fontId="12" fillId="2" borderId="10" xfId="0" applyNumberFormat="1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wrapText="1"/>
    </xf>
    <xf numFmtId="0" fontId="3" fillId="2" borderId="0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left" vertical="center" wrapText="1"/>
    </xf>
    <xf numFmtId="0" fontId="8" fillId="2" borderId="10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/>
    </xf>
    <xf numFmtId="3" fontId="8" fillId="2" borderId="9" xfId="0" applyNumberFormat="1" applyFont="1" applyFill="1" applyBorder="1" applyAlignment="1">
      <alignment horizontal="center" vertical="center" wrapText="1"/>
    </xf>
    <xf numFmtId="3" fontId="8" fillId="2" borderId="10" xfId="0" applyNumberFormat="1" applyFont="1" applyFill="1" applyBorder="1" applyAlignment="1">
      <alignment horizontal="center" vertical="center" wrapText="1"/>
    </xf>
    <xf numFmtId="3" fontId="8" fillId="2" borderId="11" xfId="0" applyNumberFormat="1" applyFont="1" applyFill="1" applyBorder="1" applyAlignment="1">
      <alignment horizontal="center" vertical="center" wrapText="1"/>
    </xf>
    <xf numFmtId="3" fontId="17" fillId="0" borderId="9" xfId="0" applyNumberFormat="1" applyFont="1" applyBorder="1" applyAlignment="1">
      <alignment horizontal="center"/>
    </xf>
    <xf numFmtId="3" fontId="17" fillId="0" borderId="11" xfId="0" applyNumberFormat="1" applyFont="1" applyBorder="1" applyAlignment="1">
      <alignment horizontal="center"/>
    </xf>
    <xf numFmtId="3" fontId="8" fillId="2" borderId="9" xfId="0" applyNumberFormat="1" applyFont="1" applyFill="1" applyBorder="1" applyAlignment="1">
      <alignment horizontal="center" vertical="center"/>
    </xf>
    <xf numFmtId="3" fontId="8" fillId="2" borderId="11" xfId="0" applyNumberFormat="1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/>
    </xf>
    <xf numFmtId="0" fontId="8" fillId="2" borderId="12" xfId="0" applyFont="1" applyFill="1" applyBorder="1" applyAlignment="1">
      <alignment horizontal="left" vertical="center" wrapText="1"/>
    </xf>
    <xf numFmtId="0" fontId="18" fillId="2" borderId="12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0" fontId="14" fillId="2" borderId="7" xfId="0" applyFont="1" applyFill="1" applyBorder="1" applyAlignment="1">
      <alignment horizontal="center" vertical="center"/>
    </xf>
    <xf numFmtId="0" fontId="12" fillId="2" borderId="6" xfId="0" applyFont="1" applyFill="1" applyBorder="1" applyAlignment="1">
      <alignment horizontal="center" vertical="center" wrapText="1"/>
    </xf>
    <xf numFmtId="0" fontId="12" fillId="2" borderId="7" xfId="0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12" fillId="2" borderId="9" xfId="0" applyFont="1" applyFill="1" applyBorder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left" vertical="center" wrapText="1"/>
    </xf>
    <xf numFmtId="0" fontId="12" fillId="2" borderId="10" xfId="0" applyFont="1" applyFill="1" applyBorder="1" applyAlignment="1">
      <alignment horizontal="left" vertical="center" wrapText="1"/>
    </xf>
    <xf numFmtId="0" fontId="12" fillId="2" borderId="6" xfId="0" applyFont="1" applyFill="1" applyBorder="1" applyAlignment="1">
      <alignment horizontal="center" vertical="center"/>
    </xf>
    <xf numFmtId="0" fontId="12" fillId="2" borderId="7" xfId="0" applyFont="1" applyFill="1" applyBorder="1" applyAlignment="1">
      <alignment horizontal="center" vertical="center"/>
    </xf>
    <xf numFmtId="0" fontId="12" fillId="2" borderId="8" xfId="0" applyFont="1" applyFill="1" applyBorder="1" applyAlignment="1">
      <alignment horizontal="center" vertical="center"/>
    </xf>
    <xf numFmtId="0" fontId="12" fillId="2" borderId="12" xfId="0" applyFont="1" applyFill="1" applyBorder="1" applyAlignment="1">
      <alignment horizontal="center" wrapText="1"/>
    </xf>
    <xf numFmtId="0" fontId="0" fillId="0" borderId="4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5" xfId="0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8" xfId="0" applyBorder="1" applyAlignment="1">
      <alignment horizontal="left"/>
    </xf>
    <xf numFmtId="0" fontId="14" fillId="2" borderId="4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" xfId="0" applyBorder="1" applyAlignment="1">
      <alignment horizontal="left" vertical="top"/>
    </xf>
    <xf numFmtId="0" fontId="0" fillId="0" borderId="2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3" fontId="17" fillId="0" borderId="9" xfId="0" applyNumberFormat="1" applyFont="1" applyBorder="1" applyAlignment="1">
      <alignment horizontal="center" vertical="center"/>
    </xf>
    <xf numFmtId="3" fontId="17" fillId="0" borderId="10" xfId="0" applyNumberFormat="1" applyFont="1" applyBorder="1" applyAlignment="1">
      <alignment horizontal="center" vertical="center"/>
    </xf>
    <xf numFmtId="3" fontId="17" fillId="0" borderId="11" xfId="0" applyNumberFormat="1" applyFont="1" applyBorder="1" applyAlignment="1">
      <alignment horizontal="center" vertical="center"/>
    </xf>
    <xf numFmtId="3" fontId="17" fillId="0" borderId="9" xfId="0" applyNumberFormat="1" applyFont="1" applyFill="1" applyBorder="1" applyAlignment="1">
      <alignment horizontal="center" vertical="center"/>
    </xf>
    <xf numFmtId="3" fontId="17" fillId="0" borderId="10" xfId="0" applyNumberFormat="1" applyFont="1" applyFill="1" applyBorder="1" applyAlignment="1">
      <alignment horizontal="center" vertical="center"/>
    </xf>
    <xf numFmtId="3" fontId="17" fillId="0" borderId="11" xfId="0" applyNumberFormat="1" applyFont="1" applyFill="1" applyBorder="1" applyAlignment="1">
      <alignment horizontal="center" vertical="center"/>
    </xf>
    <xf numFmtId="3" fontId="8" fillId="0" borderId="9" xfId="0" applyNumberFormat="1" applyFont="1" applyFill="1" applyBorder="1" applyAlignment="1">
      <alignment horizontal="center" vertical="center" wrapText="1"/>
    </xf>
    <xf numFmtId="3" fontId="8" fillId="0" borderId="10" xfId="0" applyNumberFormat="1" applyFont="1" applyFill="1" applyBorder="1" applyAlignment="1">
      <alignment horizontal="center" vertical="center" wrapText="1"/>
    </xf>
    <xf numFmtId="3" fontId="8" fillId="0" borderId="11" xfId="0" applyNumberFormat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8" fillId="0" borderId="12" xfId="0" applyFont="1" applyBorder="1" applyAlignment="1">
      <alignment horizontal="left" vertical="center"/>
    </xf>
    <xf numFmtId="0" fontId="8" fillId="0" borderId="12" xfId="0" applyFont="1" applyFill="1" applyBorder="1" applyAlignment="1">
      <alignment horizontal="left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8" fillId="0" borderId="13" xfId="0" applyFont="1" applyBorder="1" applyAlignment="1">
      <alignment vertical="center" wrapText="1"/>
    </xf>
    <xf numFmtId="0" fontId="8" fillId="0" borderId="14" xfId="0" applyFont="1" applyBorder="1" applyAlignment="1">
      <alignment vertical="center" wrapText="1"/>
    </xf>
    <xf numFmtId="0" fontId="8" fillId="0" borderId="15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0" fillId="0" borderId="1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17" fillId="0" borderId="13" xfId="0" applyFont="1" applyBorder="1" applyAlignment="1">
      <alignment horizontal="left" vertical="center" wrapText="1"/>
    </xf>
    <xf numFmtId="0" fontId="17" fillId="0" borderId="15" xfId="0" applyFont="1" applyBorder="1" applyAlignment="1">
      <alignment horizontal="left" vertical="center" wrapText="1"/>
    </xf>
    <xf numFmtId="0" fontId="17" fillId="0" borderId="14" xfId="0" applyFont="1" applyBorder="1" applyAlignment="1">
      <alignment horizontal="left" vertical="center" wrapText="1"/>
    </xf>
    <xf numFmtId="0" fontId="14" fillId="2" borderId="10" xfId="0" applyFont="1" applyFill="1" applyBorder="1" applyAlignment="1">
      <alignment horizontal="center" vertical="top" wrapText="1"/>
    </xf>
    <xf numFmtId="0" fontId="0" fillId="0" borderId="1" xfId="0" applyBorder="1" applyAlignment="1">
      <alignment horizontal="left" vertical="top" wrapText="1"/>
    </xf>
    <xf numFmtId="0" fontId="0" fillId="0" borderId="2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0" fillId="0" borderId="4" xfId="0" applyBorder="1" applyAlignment="1">
      <alignment horizontal="left" wrapText="1"/>
    </xf>
    <xf numFmtId="0" fontId="0" fillId="0" borderId="0" xfId="0" applyAlignment="1">
      <alignment horizontal="left" wrapText="1"/>
    </xf>
    <xf numFmtId="0" fontId="0" fillId="0" borderId="5" xfId="0" applyBorder="1" applyAlignment="1">
      <alignment horizontal="left" wrapText="1"/>
    </xf>
    <xf numFmtId="0" fontId="0" fillId="0" borderId="6" xfId="0" applyBorder="1" applyAlignment="1">
      <alignment horizontal="left" wrapText="1"/>
    </xf>
    <xf numFmtId="0" fontId="0" fillId="0" borderId="7" xfId="0" applyBorder="1" applyAlignment="1">
      <alignment horizontal="left" wrapText="1"/>
    </xf>
    <xf numFmtId="0" fontId="0" fillId="0" borderId="8" xfId="0" applyBorder="1" applyAlignment="1">
      <alignment horizontal="left" wrapText="1"/>
    </xf>
    <xf numFmtId="0" fontId="22" fillId="0" borderId="9" xfId="0" applyFont="1" applyBorder="1" applyAlignment="1">
      <alignment horizontal="left" vertical="center" wrapText="1"/>
    </xf>
    <xf numFmtId="0" fontId="9" fillId="0" borderId="10" xfId="0" applyFont="1" applyBorder="1" applyAlignment="1">
      <alignment horizontal="left"/>
    </xf>
    <xf numFmtId="0" fontId="9" fillId="0" borderId="11" xfId="0" applyFont="1" applyBorder="1" applyAlignment="1">
      <alignment horizontal="left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vertical="center"/>
    </xf>
    <xf numFmtId="0" fontId="8" fillId="2" borderId="0" xfId="0" applyFont="1" applyFill="1" applyBorder="1" applyAlignment="1">
      <alignment vertical="center"/>
    </xf>
    <xf numFmtId="0" fontId="8" fillId="2" borderId="5" xfId="0" applyFont="1" applyFill="1" applyBorder="1" applyAlignment="1">
      <alignment vertical="center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9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tif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eg"/><Relationship Id="rId2" Type="http://schemas.openxmlformats.org/officeDocument/2006/relationships/image" Target="../media/image28.jpeg"/><Relationship Id="rId1" Type="http://schemas.openxmlformats.org/officeDocument/2006/relationships/image" Target="../media/image27.png"/><Relationship Id="rId6" Type="http://schemas.openxmlformats.org/officeDocument/2006/relationships/image" Target="../media/image32.jpeg"/><Relationship Id="rId5" Type="http://schemas.openxmlformats.org/officeDocument/2006/relationships/image" Target="../media/image31.jpeg"/><Relationship Id="rId4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42</xdr:row>
      <xdr:rowOff>504825</xdr:rowOff>
    </xdr:from>
    <xdr:to>
      <xdr:col>0</xdr:col>
      <xdr:colOff>609600</xdr:colOff>
      <xdr:row>42</xdr:row>
      <xdr:rowOff>509059</xdr:rowOff>
    </xdr:to>
    <xdr:pic>
      <xdr:nvPicPr>
        <xdr:cNvPr id="4" name="Picture 1016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" y="14535150"/>
          <a:ext cx="1714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</xdr:row>
      <xdr:rowOff>190501</xdr:rowOff>
    </xdr:from>
    <xdr:to>
      <xdr:col>0</xdr:col>
      <xdr:colOff>1871980</xdr:colOff>
      <xdr:row>12</xdr:row>
      <xdr:rowOff>1866901</xdr:rowOff>
    </xdr:to>
    <xdr:pic>
      <xdr:nvPicPr>
        <xdr:cNvPr id="5" name="Picture 107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5267326"/>
          <a:ext cx="1871980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110066</xdr:colOff>
      <xdr:row>6</xdr:row>
      <xdr:rowOff>156633</xdr:rowOff>
    </xdr:from>
    <xdr:to>
      <xdr:col>14</xdr:col>
      <xdr:colOff>538842</xdr:colOff>
      <xdr:row>11</xdr:row>
      <xdr:rowOff>152853</xdr:rowOff>
    </xdr:to>
    <xdr:pic>
      <xdr:nvPicPr>
        <xdr:cNvPr id="7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701616" y="2347383"/>
          <a:ext cx="3476776" cy="2358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209551</xdr:colOff>
      <xdr:row>31</xdr:row>
      <xdr:rowOff>245535</xdr:rowOff>
    </xdr:from>
    <xdr:to>
      <xdr:col>0</xdr:col>
      <xdr:colOff>1741985</xdr:colOff>
      <xdr:row>32</xdr:row>
      <xdr:rowOff>495300</xdr:rowOff>
    </xdr:to>
    <xdr:pic>
      <xdr:nvPicPr>
        <xdr:cNvPr id="10" name="Picture 1025" descr="http://mangalvesta.ru/d/491167/d/%D0%B8%D1%81%D0%BA%D1%80%D0%BE%D0%B3%D0%B0%D0%B8%D1%81%D1%82%D0%B5%D0%BB%D1%8C-vesta-3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9551" y="16819035"/>
          <a:ext cx="1532434" cy="11451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350310</xdr:colOff>
      <xdr:row>33</xdr:row>
      <xdr:rowOff>232836</xdr:rowOff>
    </xdr:from>
    <xdr:to>
      <xdr:col>0</xdr:col>
      <xdr:colOff>1095375</xdr:colOff>
      <xdr:row>33</xdr:row>
      <xdr:rowOff>1284283</xdr:rowOff>
    </xdr:to>
    <xdr:pic>
      <xdr:nvPicPr>
        <xdr:cNvPr id="11" name="Picture 899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0310" y="18482736"/>
          <a:ext cx="745065" cy="1051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33868</xdr:colOff>
      <xdr:row>34</xdr:row>
      <xdr:rowOff>1266824</xdr:rowOff>
    </xdr:from>
    <xdr:to>
      <xdr:col>0</xdr:col>
      <xdr:colOff>1819275</xdr:colOff>
      <xdr:row>34</xdr:row>
      <xdr:rowOff>2242113</xdr:rowOff>
    </xdr:to>
    <xdr:pic>
      <xdr:nvPicPr>
        <xdr:cNvPr id="13" name="Picture 105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868" y="20888324"/>
          <a:ext cx="1785407" cy="975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39</xdr:row>
      <xdr:rowOff>178858</xdr:rowOff>
    </xdr:from>
    <xdr:to>
      <xdr:col>0</xdr:col>
      <xdr:colOff>1731734</xdr:colOff>
      <xdr:row>39</xdr:row>
      <xdr:rowOff>1190625</xdr:rowOff>
    </xdr:to>
    <xdr:pic>
      <xdr:nvPicPr>
        <xdr:cNvPr id="15" name="Picture 104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5725" y="23210308"/>
          <a:ext cx="1646009" cy="1011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597959</xdr:colOff>
      <xdr:row>42</xdr:row>
      <xdr:rowOff>426510</xdr:rowOff>
    </xdr:from>
    <xdr:to>
      <xdr:col>0</xdr:col>
      <xdr:colOff>1745827</xdr:colOff>
      <xdr:row>42</xdr:row>
      <xdr:rowOff>1628775</xdr:rowOff>
    </xdr:to>
    <xdr:pic>
      <xdr:nvPicPr>
        <xdr:cNvPr id="16" name="Picture 899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97959" y="26982210"/>
          <a:ext cx="1147868" cy="1202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458258</xdr:colOff>
      <xdr:row>41</xdr:row>
      <xdr:rowOff>414866</xdr:rowOff>
    </xdr:from>
    <xdr:to>
      <xdr:col>0</xdr:col>
      <xdr:colOff>1785024</xdr:colOff>
      <xdr:row>41</xdr:row>
      <xdr:rowOff>1457325</xdr:rowOff>
    </xdr:to>
    <xdr:pic>
      <xdr:nvPicPr>
        <xdr:cNvPr id="17" name="Picture 1016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8258" y="25456091"/>
          <a:ext cx="1326766" cy="10424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111124</xdr:colOff>
      <xdr:row>32</xdr:row>
      <xdr:rowOff>474133</xdr:rowOff>
    </xdr:from>
    <xdr:to>
      <xdr:col>4</xdr:col>
      <xdr:colOff>666750</xdr:colOff>
      <xdr:row>32</xdr:row>
      <xdr:rowOff>1508362</xdr:rowOff>
    </xdr:to>
    <xdr:pic>
      <xdr:nvPicPr>
        <xdr:cNvPr id="18" name="Picture 899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40149" y="17161933"/>
          <a:ext cx="1460501" cy="1034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</xdr:colOff>
      <xdr:row>33</xdr:row>
      <xdr:rowOff>238125</xdr:rowOff>
    </xdr:from>
    <xdr:to>
      <xdr:col>4</xdr:col>
      <xdr:colOff>742950</xdr:colOff>
      <xdr:row>33</xdr:row>
      <xdr:rowOff>1276350</xdr:rowOff>
    </xdr:to>
    <xdr:pic>
      <xdr:nvPicPr>
        <xdr:cNvPr id="25" name="Рисунок 24" descr="\\Pdm\обмен\Общее\ВЕСТА\ФОТО\фото для коммерческого\печь-мангал\Новая папка\щипцы.JPG"/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67125" y="19592925"/>
          <a:ext cx="1609725" cy="1038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84667</xdr:colOff>
      <xdr:row>29</xdr:row>
      <xdr:rowOff>285751</xdr:rowOff>
    </xdr:from>
    <xdr:to>
      <xdr:col>4</xdr:col>
      <xdr:colOff>999067</xdr:colOff>
      <xdr:row>29</xdr:row>
      <xdr:rowOff>1447801</xdr:rowOff>
    </xdr:to>
    <xdr:pic>
      <xdr:nvPicPr>
        <xdr:cNvPr id="20" name="Рисунок 19" descr="\\Pdm\обмен\Общее\ВЕСТА\ФОТО\внутренности мангала\колосник\DSC_6689.jpg"/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14334" y="13440834"/>
          <a:ext cx="1816100" cy="1162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219075</xdr:colOff>
      <xdr:row>26</xdr:row>
      <xdr:rowOff>219075</xdr:rowOff>
    </xdr:from>
    <xdr:to>
      <xdr:col>0</xdr:col>
      <xdr:colOff>1619250</xdr:colOff>
      <xdr:row>29</xdr:row>
      <xdr:rowOff>1304925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19075" y="13563600"/>
          <a:ext cx="1400175" cy="1866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13</xdr:row>
      <xdr:rowOff>0</xdr:rowOff>
    </xdr:from>
    <xdr:to>
      <xdr:col>0</xdr:col>
      <xdr:colOff>609600</xdr:colOff>
      <xdr:row>13</xdr:row>
      <xdr:rowOff>0</xdr:rowOff>
    </xdr:to>
    <xdr:pic>
      <xdr:nvPicPr>
        <xdr:cNvPr id="3" name="Picture 1016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" y="4086225"/>
          <a:ext cx="2095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62802</xdr:colOff>
      <xdr:row>10</xdr:row>
      <xdr:rowOff>110428</xdr:rowOff>
    </xdr:from>
    <xdr:to>
      <xdr:col>0</xdr:col>
      <xdr:colOff>2239945</xdr:colOff>
      <xdr:row>10</xdr:row>
      <xdr:rowOff>1949603</xdr:rowOff>
    </xdr:to>
    <xdr:pic>
      <xdr:nvPicPr>
        <xdr:cNvPr id="5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2802" y="3585483"/>
          <a:ext cx="2177143" cy="183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333740</xdr:colOff>
      <xdr:row>14</xdr:row>
      <xdr:rowOff>518955</xdr:rowOff>
    </xdr:from>
    <xdr:to>
      <xdr:col>0</xdr:col>
      <xdr:colOff>1916722</xdr:colOff>
      <xdr:row>14</xdr:row>
      <xdr:rowOff>1423516</xdr:rowOff>
    </xdr:to>
    <xdr:pic>
      <xdr:nvPicPr>
        <xdr:cNvPr id="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3740" y="8233158"/>
          <a:ext cx="1582982" cy="904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361344</xdr:colOff>
      <xdr:row>15</xdr:row>
      <xdr:rowOff>536331</xdr:rowOff>
    </xdr:from>
    <xdr:to>
      <xdr:col>0</xdr:col>
      <xdr:colOff>2103873</xdr:colOff>
      <xdr:row>15</xdr:row>
      <xdr:rowOff>1624426</xdr:rowOff>
    </xdr:to>
    <xdr:pic>
      <xdr:nvPicPr>
        <xdr:cNvPr id="9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1344" y="9747320"/>
          <a:ext cx="1742529" cy="1088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502418</xdr:colOff>
      <xdr:row>16</xdr:row>
      <xdr:rowOff>796853</xdr:rowOff>
    </xdr:from>
    <xdr:to>
      <xdr:col>0</xdr:col>
      <xdr:colOff>2091942</xdr:colOff>
      <xdr:row>16</xdr:row>
      <xdr:rowOff>1739097</xdr:rowOff>
    </xdr:to>
    <xdr:pic>
      <xdr:nvPicPr>
        <xdr:cNvPr id="11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2418" y="11808172"/>
          <a:ext cx="1589524" cy="9422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742950</xdr:colOff>
      <xdr:row>12</xdr:row>
      <xdr:rowOff>0</xdr:rowOff>
    </xdr:from>
    <xdr:to>
      <xdr:col>0</xdr:col>
      <xdr:colOff>742950</xdr:colOff>
      <xdr:row>12</xdr:row>
      <xdr:rowOff>0</xdr:rowOff>
    </xdr:to>
    <xdr:pic>
      <xdr:nvPicPr>
        <xdr:cNvPr id="3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3219450"/>
          <a:ext cx="17335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47226</xdr:colOff>
      <xdr:row>8</xdr:row>
      <xdr:rowOff>333375</xdr:rowOff>
    </xdr:from>
    <xdr:to>
      <xdr:col>0</xdr:col>
      <xdr:colOff>1971675</xdr:colOff>
      <xdr:row>8</xdr:row>
      <xdr:rowOff>1885950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226" y="2847975"/>
          <a:ext cx="1924449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14</xdr:row>
      <xdr:rowOff>314325</xdr:rowOff>
    </xdr:from>
    <xdr:to>
      <xdr:col>0</xdr:col>
      <xdr:colOff>609600</xdr:colOff>
      <xdr:row>14</xdr:row>
      <xdr:rowOff>314325</xdr:rowOff>
    </xdr:to>
    <xdr:pic>
      <xdr:nvPicPr>
        <xdr:cNvPr id="2" name="Picture 898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9550" y="5648325"/>
          <a:ext cx="1257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10</xdr:row>
      <xdr:rowOff>200025</xdr:rowOff>
    </xdr:from>
    <xdr:to>
      <xdr:col>0</xdr:col>
      <xdr:colOff>1438275</xdr:colOff>
      <xdr:row>10</xdr:row>
      <xdr:rowOff>2410810</xdr:rowOff>
    </xdr:to>
    <xdr:pic>
      <xdr:nvPicPr>
        <xdr:cNvPr id="4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0" y="3829050"/>
          <a:ext cx="1152525" cy="2210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17</xdr:row>
      <xdr:rowOff>123825</xdr:rowOff>
    </xdr:from>
    <xdr:to>
      <xdr:col>1</xdr:col>
      <xdr:colOff>977900</xdr:colOff>
      <xdr:row>24</xdr:row>
      <xdr:rowOff>115358</xdr:rowOff>
    </xdr:to>
    <xdr:pic>
      <xdr:nvPicPr>
        <xdr:cNvPr id="6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2425" y="8829675"/>
          <a:ext cx="2444750" cy="13917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8</xdr:row>
      <xdr:rowOff>152400</xdr:rowOff>
    </xdr:from>
    <xdr:to>
      <xdr:col>1</xdr:col>
      <xdr:colOff>704850</xdr:colOff>
      <xdr:row>17</xdr:row>
      <xdr:rowOff>171450</xdr:rowOff>
    </xdr:to>
    <xdr:pic>
      <xdr:nvPicPr>
        <xdr:cNvPr id="3" name="Picture 1" descr="казан-70л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4300" y="3162300"/>
          <a:ext cx="2019300" cy="181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228600</xdr:rowOff>
    </xdr:from>
    <xdr:to>
      <xdr:col>0</xdr:col>
      <xdr:colOff>609600</xdr:colOff>
      <xdr:row>12</xdr:row>
      <xdr:rowOff>228600</xdr:rowOff>
    </xdr:to>
    <xdr:pic>
      <xdr:nvPicPr>
        <xdr:cNvPr id="4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248025"/>
          <a:ext cx="1219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12</xdr:row>
      <xdr:rowOff>228600</xdr:rowOff>
    </xdr:from>
    <xdr:to>
      <xdr:col>0</xdr:col>
      <xdr:colOff>609600</xdr:colOff>
      <xdr:row>12</xdr:row>
      <xdr:rowOff>228600</xdr:rowOff>
    </xdr:to>
    <xdr:pic>
      <xdr:nvPicPr>
        <xdr:cNvPr id="5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7650" y="3248025"/>
          <a:ext cx="1219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8</xdr:row>
      <xdr:rowOff>152401</xdr:rowOff>
    </xdr:from>
    <xdr:to>
      <xdr:col>0</xdr:col>
      <xdr:colOff>1785063</xdr:colOff>
      <xdr:row>8</xdr:row>
      <xdr:rowOff>1390651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675" y="2857501"/>
          <a:ext cx="1718388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</xdr:colOff>
      <xdr:row>4</xdr:row>
      <xdr:rowOff>95250</xdr:rowOff>
    </xdr:from>
    <xdr:to>
      <xdr:col>14</xdr:col>
      <xdr:colOff>114300</xdr:colOff>
      <xdr:row>18</xdr:row>
      <xdr:rowOff>165184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429250" y="895350"/>
          <a:ext cx="6200775" cy="357513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9</xdr:row>
      <xdr:rowOff>54732</xdr:rowOff>
    </xdr:from>
    <xdr:to>
      <xdr:col>0</xdr:col>
      <xdr:colOff>1524001</xdr:colOff>
      <xdr:row>14</xdr:row>
      <xdr:rowOff>423010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" y="2845557"/>
          <a:ext cx="1524000" cy="13207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1314450</xdr:colOff>
      <xdr:row>8</xdr:row>
      <xdr:rowOff>571500</xdr:rowOff>
    </xdr:from>
    <xdr:to>
      <xdr:col>5</xdr:col>
      <xdr:colOff>504825</xdr:colOff>
      <xdr:row>8</xdr:row>
      <xdr:rowOff>571500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915025" y="4410075"/>
          <a:ext cx="523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8</xdr:row>
      <xdr:rowOff>85724</xdr:rowOff>
    </xdr:from>
    <xdr:to>
      <xdr:col>0</xdr:col>
      <xdr:colOff>2238375</xdr:colOff>
      <xdr:row>8</xdr:row>
      <xdr:rowOff>1504949</xdr:rowOff>
    </xdr:to>
    <xdr:pic>
      <xdr:nvPicPr>
        <xdr:cNvPr id="7" name="Picture 1" descr="http://mangalvesta.ru/d/491167/d/2_0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25" y="3924299"/>
          <a:ext cx="200025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1314450</xdr:colOff>
      <xdr:row>11</xdr:row>
      <xdr:rowOff>571500</xdr:rowOff>
    </xdr:from>
    <xdr:ext cx="523875" cy="0"/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915025" y="4410075"/>
          <a:ext cx="523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400050</xdr:colOff>
      <xdr:row>11</xdr:row>
      <xdr:rowOff>133350</xdr:rowOff>
    </xdr:from>
    <xdr:to>
      <xdr:col>0</xdr:col>
      <xdr:colOff>2190750</xdr:colOff>
      <xdr:row>11</xdr:row>
      <xdr:rowOff>1466850</xdr:rowOff>
    </xdr:to>
    <xdr:pic>
      <xdr:nvPicPr>
        <xdr:cNvPr id="1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" y="7467600"/>
          <a:ext cx="17907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229542</xdr:colOff>
      <xdr:row>16</xdr:row>
      <xdr:rowOff>118173</xdr:rowOff>
    </xdr:from>
    <xdr:to>
      <xdr:col>0</xdr:col>
      <xdr:colOff>2305050</xdr:colOff>
      <xdr:row>16</xdr:row>
      <xdr:rowOff>1724025</xdr:rowOff>
    </xdr:to>
    <xdr:pic>
      <xdr:nvPicPr>
        <xdr:cNvPr id="11" name="Picture 7" descr="http://mangalvesta.ru/d/491167/d/1_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9542" y="11176698"/>
          <a:ext cx="2075508" cy="16058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123826</xdr:colOff>
      <xdr:row>22</xdr:row>
      <xdr:rowOff>171449</xdr:rowOff>
    </xdr:from>
    <xdr:to>
      <xdr:col>7</xdr:col>
      <xdr:colOff>327011</xdr:colOff>
      <xdr:row>52</xdr:row>
      <xdr:rowOff>170402</xdr:rowOff>
    </xdr:to>
    <xdr:pic>
      <xdr:nvPicPr>
        <xdr:cNvPr id="12" name="Picture 8" descr="http://mangalvesta.ru/d/491167/d/mobil%CA%B9naya_pech%CA%B9-3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3826" y="12458699"/>
          <a:ext cx="8270860" cy="57139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57</xdr:row>
      <xdr:rowOff>152399</xdr:rowOff>
    </xdr:from>
    <xdr:to>
      <xdr:col>7</xdr:col>
      <xdr:colOff>393771</xdr:colOff>
      <xdr:row>81</xdr:row>
      <xdr:rowOff>208</xdr:rowOff>
    </xdr:to>
    <xdr:pic>
      <xdr:nvPicPr>
        <xdr:cNvPr id="13" name="Picture 9" descr="http://mangalvesta.ru/d/491167/d/mobil%CA%B9naya_pech%CA%B9-7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2875" y="19107149"/>
          <a:ext cx="8318571" cy="44198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73;&#1097;&#1077;&#1077;/&#1042;&#1045;&#1057;&#1058;&#1040;/&#1055;&#1056;&#1040;&#1049;&#1057;&#1067;/&#1089;%201%20&#1092;&#1077;&#1074;&#1088;&#1072;&#1083;&#1103;%202018/&#1055;&#1088;&#1072;&#1081;&#1089;%20&#1076;&#1080;&#1083;&#1077;&#1088;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5;&#1088;&#1072;&#1081;&#1089;%20&#1076;&#1080;&#1083;&#1077;&#1088;%202019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Печь-мангал Vesta"/>
      <sheetName val="Мангал Vega"/>
      <sheetName val="Мангал Argentina"/>
      <sheetName val="Печь для пиццы"/>
      <sheetName val="Печь для казана"/>
      <sheetName val="Коптильня Vesta "/>
      <sheetName val="Аппарат для шаурмы"/>
      <sheetName val="Искрогаситель Vesta"/>
      <sheetName val="Печь на прицепе"/>
      <sheetName val="Реквизиты"/>
    </sheetNames>
    <sheetDataSet>
      <sheetData sheetId="0">
        <row r="1">
          <cell r="A1" t="str">
            <v>ООО "Веста"</v>
          </cell>
        </row>
        <row r="2">
          <cell r="A2" t="str">
            <v xml:space="preserve">Адрес: 425200,Республика Марий Эл, г. Йошкар-Ола,  Медведево пгт, ул. Железнодорожная д.13                                                                                                                               </v>
          </cell>
        </row>
        <row r="3">
          <cell r="A3" t="str">
            <v>Тел: +7-927-883-49-10, +7-906-334-73-73; E-mail: sales@mangalvesta.ru www.en.mangalvesta.ru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Печь-мангал Vesta"/>
      <sheetName val="Мангал Vega"/>
      <sheetName val="Мангал Argentina"/>
      <sheetName val="Печь для пиццы"/>
      <sheetName val="Печь для казана"/>
      <sheetName val="Коптильня Vesta "/>
      <sheetName val="Аппарат для шаурмы"/>
      <sheetName val="Искрогаситель Vesta"/>
      <sheetName val="Техаs BBQ"/>
      <sheetName val="Печь на прицепе"/>
      <sheetName val="Реквизиты"/>
    </sheetNames>
    <sheetDataSet>
      <sheetData sheetId="0">
        <row r="1">
          <cell r="A1" t="str">
            <v>ООО "Веста"</v>
          </cell>
        </row>
        <row r="2">
          <cell r="A2" t="str">
            <v xml:space="preserve">Адрес: 425200,Республика Марий Эл, г. Йошкар-Ола,  Медведево пгт, ул. Железнодорожная д.13                                                                                                                               </v>
          </cell>
        </row>
        <row r="3">
          <cell r="A3" t="str">
            <v>Тел: +7-927-883-49-10, +7-906-334-73-73; E-mail: sales@mangalvesta.ru www.en.mangalvesta.ru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70"/>
  <sheetViews>
    <sheetView tabSelected="1" workbookViewId="0">
      <selection activeCell="F9" sqref="F9:H9"/>
    </sheetView>
  </sheetViews>
  <sheetFormatPr defaultRowHeight="15"/>
  <cols>
    <col min="1" max="1" width="28.28515625" style="1" customWidth="1"/>
    <col min="2" max="2" width="12.5703125" style="1" customWidth="1"/>
    <col min="3" max="4" width="13.5703125" style="1" customWidth="1"/>
    <col min="5" max="5" width="16.28515625" style="1" customWidth="1"/>
    <col min="6" max="6" width="13.140625" style="1" customWidth="1"/>
    <col min="7" max="7" width="4.42578125" style="1" customWidth="1"/>
    <col min="8" max="8" width="8.140625" style="1" customWidth="1"/>
    <col min="9" max="9" width="11.85546875" style="1" customWidth="1"/>
    <col min="10" max="10" width="9.140625" style="1" customWidth="1"/>
    <col min="11" max="16384" width="9.140625" style="1"/>
  </cols>
  <sheetData>
    <row r="1" spans="1:9" ht="15.75">
      <c r="A1" s="200" t="s">
        <v>25</v>
      </c>
      <c r="B1" s="201"/>
      <c r="C1" s="201"/>
      <c r="D1" s="201"/>
      <c r="E1" s="201"/>
      <c r="F1" s="201"/>
      <c r="G1" s="201"/>
      <c r="H1" s="202"/>
      <c r="I1" s="105"/>
    </row>
    <row r="2" spans="1:9" ht="15.75">
      <c r="A2" s="203" t="s">
        <v>26</v>
      </c>
      <c r="B2" s="204"/>
      <c r="C2" s="204"/>
      <c r="D2" s="204"/>
      <c r="E2" s="204"/>
      <c r="F2" s="204"/>
      <c r="G2" s="204"/>
      <c r="H2" s="205"/>
      <c r="I2" s="105"/>
    </row>
    <row r="3" spans="1:9" ht="18.75" customHeight="1">
      <c r="A3" s="206" t="s">
        <v>27</v>
      </c>
      <c r="B3" s="207"/>
      <c r="C3" s="207"/>
      <c r="D3" s="207"/>
      <c r="E3" s="207"/>
      <c r="F3" s="207"/>
      <c r="G3" s="207"/>
      <c r="H3" s="208"/>
      <c r="I3" s="105"/>
    </row>
    <row r="4" spans="1:9" ht="15.75">
      <c r="A4" s="209" t="s">
        <v>28</v>
      </c>
      <c r="B4" s="209"/>
      <c r="C4" s="209"/>
      <c r="D4" s="209"/>
      <c r="E4" s="209"/>
      <c r="F4" s="209"/>
      <c r="G4" s="209"/>
      <c r="H4" s="209"/>
      <c r="I4" s="105"/>
    </row>
    <row r="5" spans="1:9" ht="15.75">
      <c r="A5" s="152"/>
      <c r="B5" s="153"/>
      <c r="C5" s="153"/>
      <c r="D5" s="153"/>
      <c r="E5" s="153"/>
      <c r="F5" s="153"/>
      <c r="G5" s="153"/>
      <c r="H5" s="172"/>
      <c r="I5" s="107"/>
    </row>
    <row r="6" spans="1:9" ht="90.75" customHeight="1">
      <c r="A6" s="21" t="s">
        <v>29</v>
      </c>
      <c r="B6" s="180" t="s">
        <v>30</v>
      </c>
      <c r="C6" s="181"/>
      <c r="D6" s="22" t="s">
        <v>31</v>
      </c>
      <c r="E6" s="22" t="s">
        <v>32</v>
      </c>
      <c r="F6" s="182" t="s">
        <v>179</v>
      </c>
      <c r="G6" s="182"/>
      <c r="H6" s="182"/>
      <c r="I6" s="107"/>
    </row>
    <row r="7" spans="1:9" ht="22.5" customHeight="1">
      <c r="A7" s="23"/>
      <c r="B7" s="171"/>
      <c r="C7" s="172"/>
      <c r="D7" s="23"/>
      <c r="E7" s="23"/>
      <c r="F7" s="171" t="s">
        <v>154</v>
      </c>
      <c r="G7" s="176"/>
      <c r="H7" s="172"/>
      <c r="I7" s="105"/>
    </row>
    <row r="8" spans="1:9" ht="37.5" customHeight="1">
      <c r="A8" s="22" t="s">
        <v>34</v>
      </c>
      <c r="B8" s="173"/>
      <c r="C8" s="174"/>
      <c r="D8" s="24"/>
      <c r="E8" s="24"/>
      <c r="F8" s="173"/>
      <c r="G8" s="177"/>
      <c r="H8" s="174"/>
      <c r="I8" s="105"/>
    </row>
    <row r="9" spans="1:9" ht="40.5" customHeight="1">
      <c r="A9" s="25" t="s">
        <v>77</v>
      </c>
      <c r="B9" s="152" t="s">
        <v>3</v>
      </c>
      <c r="C9" s="154"/>
      <c r="D9" s="90">
        <v>70</v>
      </c>
      <c r="E9" s="90">
        <v>60</v>
      </c>
      <c r="F9" s="126">
        <f>189000*0.05+189000</f>
        <v>198450</v>
      </c>
      <c r="G9" s="127"/>
      <c r="H9" s="128"/>
      <c r="I9" s="105"/>
    </row>
    <row r="10" spans="1:9" ht="42.75" customHeight="1">
      <c r="A10" s="25" t="s">
        <v>78</v>
      </c>
      <c r="B10" s="152" t="s">
        <v>4</v>
      </c>
      <c r="C10" s="154"/>
      <c r="D10" s="90">
        <v>100</v>
      </c>
      <c r="E10" s="90">
        <v>90</v>
      </c>
      <c r="F10" s="126">
        <f>213200*0.05+213200</f>
        <v>223860</v>
      </c>
      <c r="G10" s="127"/>
      <c r="H10" s="128"/>
      <c r="I10" s="105"/>
    </row>
    <row r="11" spans="1:9" ht="42.75" customHeight="1">
      <c r="A11" s="25" t="s">
        <v>79</v>
      </c>
      <c r="B11" s="152" t="s">
        <v>5</v>
      </c>
      <c r="C11" s="154"/>
      <c r="D11" s="90">
        <v>150</v>
      </c>
      <c r="E11" s="90">
        <v>110</v>
      </c>
      <c r="F11" s="126">
        <f>245200*0.05+245200</f>
        <v>257460</v>
      </c>
      <c r="G11" s="127"/>
      <c r="H11" s="128"/>
      <c r="I11" s="105"/>
    </row>
    <row r="12" spans="1:9" ht="38.25" customHeight="1">
      <c r="A12" s="25" t="s">
        <v>80</v>
      </c>
      <c r="B12" s="152" t="s">
        <v>6</v>
      </c>
      <c r="C12" s="154"/>
      <c r="D12" s="90">
        <v>40</v>
      </c>
      <c r="E12" s="90">
        <v>25</v>
      </c>
      <c r="F12" s="126">
        <f>161700*0.05+161700</f>
        <v>169785</v>
      </c>
      <c r="G12" s="127"/>
      <c r="H12" s="128"/>
      <c r="I12" s="105"/>
    </row>
    <row r="13" spans="1:9" ht="243" customHeight="1">
      <c r="A13" s="25"/>
      <c r="B13" s="139" t="s">
        <v>33</v>
      </c>
      <c r="C13" s="137"/>
      <c r="D13" s="137"/>
      <c r="E13" s="137"/>
      <c r="F13" s="137"/>
      <c r="G13" s="137"/>
      <c r="H13" s="138"/>
      <c r="I13" s="105"/>
    </row>
    <row r="14" spans="1:9" ht="21.75" customHeight="1">
      <c r="A14" s="27"/>
      <c r="B14" s="27"/>
      <c r="C14" s="27"/>
      <c r="D14" s="27"/>
      <c r="E14" s="27"/>
      <c r="F14" s="27"/>
      <c r="G14" s="27"/>
      <c r="H14" s="27"/>
    </row>
    <row r="15" spans="1:9" ht="25.5" customHeight="1">
      <c r="A15" s="179"/>
      <c r="B15" s="179"/>
      <c r="C15" s="179"/>
      <c r="D15" s="179"/>
      <c r="E15" s="179"/>
      <c r="F15" s="179"/>
      <c r="G15" s="179"/>
      <c r="H15" s="179"/>
      <c r="I15" s="107"/>
    </row>
    <row r="16" spans="1:9" ht="38.25" hidden="1" customHeight="1">
      <c r="A16" s="27"/>
      <c r="B16" s="28"/>
      <c r="C16" s="28"/>
      <c r="D16" s="28"/>
      <c r="E16" s="28"/>
      <c r="F16" s="28"/>
      <c r="G16" s="29"/>
      <c r="H16" s="29"/>
      <c r="I16" s="108"/>
    </row>
    <row r="17" spans="1:9" ht="46.5" customHeight="1">
      <c r="A17" s="22" t="s">
        <v>82</v>
      </c>
      <c r="B17" s="173"/>
      <c r="C17" s="174"/>
      <c r="D17" s="24"/>
      <c r="E17" s="24"/>
      <c r="F17" s="178" t="s">
        <v>178</v>
      </c>
      <c r="G17" s="178"/>
      <c r="H17" s="178"/>
      <c r="I17" s="107"/>
    </row>
    <row r="18" spans="1:9" ht="23.25" customHeight="1">
      <c r="A18" s="22"/>
      <c r="B18" s="30"/>
      <c r="C18" s="31"/>
      <c r="D18" s="24"/>
      <c r="E18" s="24"/>
      <c r="F18" s="173" t="s">
        <v>154</v>
      </c>
      <c r="G18" s="177"/>
      <c r="H18" s="174"/>
      <c r="I18" s="19"/>
    </row>
    <row r="19" spans="1:9" ht="39" customHeight="1">
      <c r="A19" s="25" t="s">
        <v>77</v>
      </c>
      <c r="B19" s="152" t="s">
        <v>3</v>
      </c>
      <c r="C19" s="154"/>
      <c r="D19" s="26">
        <v>70</v>
      </c>
      <c r="E19" s="26">
        <v>60</v>
      </c>
      <c r="F19" s="126">
        <f>527700*0.05+527700</f>
        <v>554085</v>
      </c>
      <c r="G19" s="127"/>
      <c r="H19" s="128"/>
    </row>
    <row r="20" spans="1:9" ht="39" customHeight="1">
      <c r="A20" s="25" t="s">
        <v>78</v>
      </c>
      <c r="B20" s="152" t="s">
        <v>4</v>
      </c>
      <c r="C20" s="154"/>
      <c r="D20" s="26">
        <v>100</v>
      </c>
      <c r="E20" s="26">
        <v>90</v>
      </c>
      <c r="F20" s="126">
        <f>587000*0.05+587000</f>
        <v>616350</v>
      </c>
      <c r="G20" s="127"/>
      <c r="H20" s="128"/>
    </row>
    <row r="21" spans="1:9" ht="39" customHeight="1">
      <c r="A21" s="25" t="s">
        <v>79</v>
      </c>
      <c r="B21" s="152" t="s">
        <v>5</v>
      </c>
      <c r="C21" s="154"/>
      <c r="D21" s="26">
        <v>150</v>
      </c>
      <c r="E21" s="26">
        <v>110</v>
      </c>
      <c r="F21" s="126">
        <f>603800*0.05+603800</f>
        <v>633990</v>
      </c>
      <c r="G21" s="127"/>
      <c r="H21" s="128"/>
    </row>
    <row r="22" spans="1:9" ht="36.75" customHeight="1">
      <c r="A22" s="25" t="s">
        <v>80</v>
      </c>
      <c r="B22" s="152" t="s">
        <v>6</v>
      </c>
      <c r="C22" s="154"/>
      <c r="D22" s="26">
        <v>40</v>
      </c>
      <c r="E22" s="26">
        <v>25</v>
      </c>
      <c r="F22" s="126">
        <f>321300*0.05+321300</f>
        <v>337365</v>
      </c>
      <c r="G22" s="127"/>
      <c r="H22" s="128"/>
    </row>
    <row r="23" spans="1:9" ht="21.75" customHeight="1">
      <c r="A23" s="32"/>
      <c r="B23" s="33"/>
      <c r="C23" s="33"/>
      <c r="D23" s="33"/>
      <c r="E23" s="33"/>
      <c r="F23" s="34"/>
      <c r="G23" s="34"/>
      <c r="H23" s="34"/>
    </row>
    <row r="24" spans="1:9" ht="27.75" customHeight="1">
      <c r="A24" s="32"/>
      <c r="B24" s="35"/>
      <c r="C24" s="35"/>
      <c r="D24" s="35"/>
      <c r="E24" s="35"/>
      <c r="F24" s="183"/>
      <c r="G24" s="183"/>
      <c r="H24" s="184"/>
      <c r="I24" s="107"/>
    </row>
    <row r="25" spans="1:9" ht="59.25" customHeight="1">
      <c r="A25" s="22" t="s">
        <v>35</v>
      </c>
      <c r="B25" s="180" t="s">
        <v>180</v>
      </c>
      <c r="C25" s="181"/>
      <c r="D25" s="180" t="s">
        <v>35</v>
      </c>
      <c r="E25" s="181"/>
      <c r="F25" s="182" t="s">
        <v>180</v>
      </c>
      <c r="G25" s="182"/>
      <c r="H25" s="182"/>
      <c r="I25" s="107"/>
    </row>
    <row r="26" spans="1:9" ht="31.5" customHeight="1">
      <c r="A26" s="185" t="s">
        <v>51</v>
      </c>
      <c r="B26" s="165">
        <f>25600*0.05+25600</f>
        <v>26880</v>
      </c>
      <c r="C26" s="166"/>
      <c r="D26" s="188" t="s">
        <v>52</v>
      </c>
      <c r="E26" s="188"/>
      <c r="F26" s="143"/>
      <c r="G26" s="144"/>
      <c r="H26" s="145"/>
    </row>
    <row r="27" spans="1:9" ht="20.25" customHeight="1">
      <c r="A27" s="186"/>
      <c r="B27" s="167"/>
      <c r="C27" s="168"/>
      <c r="D27" s="210" t="s">
        <v>73</v>
      </c>
      <c r="E27" s="211"/>
      <c r="F27" s="167">
        <f>1500*0.05+1500</f>
        <v>1575</v>
      </c>
      <c r="G27" s="175"/>
      <c r="H27" s="168"/>
    </row>
    <row r="28" spans="1:9" ht="20.25" customHeight="1">
      <c r="A28" s="186"/>
      <c r="B28" s="167"/>
      <c r="C28" s="168"/>
      <c r="D28" s="210" t="s">
        <v>74</v>
      </c>
      <c r="E28" s="211"/>
      <c r="F28" s="167">
        <f>1900*0.05+1900</f>
        <v>1995</v>
      </c>
      <c r="G28" s="175"/>
      <c r="H28" s="168"/>
    </row>
    <row r="29" spans="1:9" ht="21" customHeight="1">
      <c r="A29" s="186"/>
      <c r="B29" s="167"/>
      <c r="C29" s="168"/>
      <c r="D29" s="210" t="s">
        <v>75</v>
      </c>
      <c r="E29" s="211"/>
      <c r="F29" s="167">
        <f>1900*0.05+1900</f>
        <v>1995</v>
      </c>
      <c r="G29" s="175"/>
      <c r="H29" s="168"/>
    </row>
    <row r="30" spans="1:9" ht="123" customHeight="1">
      <c r="A30" s="187"/>
      <c r="B30" s="169"/>
      <c r="C30" s="170"/>
      <c r="D30" s="212" t="s">
        <v>76</v>
      </c>
      <c r="E30" s="213"/>
      <c r="F30" s="140">
        <f>2600*0.05+2600</f>
        <v>2730</v>
      </c>
      <c r="G30" s="141"/>
      <c r="H30" s="142"/>
    </row>
    <row r="31" spans="1:9" ht="38.25" customHeight="1">
      <c r="A31" s="121" t="s">
        <v>201</v>
      </c>
      <c r="B31" s="165">
        <f>25600*0.05+25600</f>
        <v>26880</v>
      </c>
      <c r="C31" s="189"/>
      <c r="D31" s="129" t="s">
        <v>202</v>
      </c>
      <c r="E31" s="190"/>
      <c r="F31" s="162">
        <f>12600*0.05+12600</f>
        <v>13230</v>
      </c>
      <c r="G31" s="163"/>
      <c r="H31" s="164"/>
    </row>
    <row r="32" spans="1:9" ht="70.5" customHeight="1">
      <c r="A32" s="185" t="s">
        <v>36</v>
      </c>
      <c r="B32" s="165">
        <f>157100*0.05+157100</f>
        <v>164955</v>
      </c>
      <c r="C32" s="166"/>
      <c r="D32" s="139" t="s">
        <v>41</v>
      </c>
      <c r="E32" s="138"/>
      <c r="F32" s="152">
        <f>800*0.05+800</f>
        <v>840</v>
      </c>
      <c r="G32" s="153"/>
      <c r="H32" s="154"/>
    </row>
    <row r="33" spans="1:8" ht="128.25" customHeight="1">
      <c r="A33" s="187"/>
      <c r="B33" s="169"/>
      <c r="C33" s="170"/>
      <c r="D33" s="212" t="s">
        <v>42</v>
      </c>
      <c r="E33" s="214"/>
      <c r="F33" s="126">
        <f>1800*0.05+1800</f>
        <v>1890</v>
      </c>
      <c r="G33" s="127"/>
      <c r="H33" s="128"/>
    </row>
    <row r="34" spans="1:8" ht="108" customHeight="1">
      <c r="A34" s="38" t="s">
        <v>50</v>
      </c>
      <c r="B34" s="126">
        <f>43100*0.05+43100</f>
        <v>45255</v>
      </c>
      <c r="C34" s="128"/>
      <c r="D34" s="155" t="s">
        <v>43</v>
      </c>
      <c r="E34" s="155"/>
      <c r="F34" s="152">
        <f>500*0.05+500</f>
        <v>525</v>
      </c>
      <c r="G34" s="153"/>
      <c r="H34" s="154"/>
    </row>
    <row r="35" spans="1:8" ht="183" customHeight="1">
      <c r="A35" s="39" t="s">
        <v>68</v>
      </c>
      <c r="B35" s="126">
        <f>10100*0.05+10100</f>
        <v>10605</v>
      </c>
      <c r="C35" s="128"/>
      <c r="D35" s="139" t="s">
        <v>44</v>
      </c>
      <c r="E35" s="138"/>
      <c r="F35" s="152">
        <f>500*0.05+500</f>
        <v>525</v>
      </c>
      <c r="G35" s="153"/>
      <c r="H35" s="154"/>
    </row>
    <row r="36" spans="1:8" ht="31.5">
      <c r="A36" s="36" t="s">
        <v>49</v>
      </c>
      <c r="B36" s="165">
        <f>10100*0.05+10100</f>
        <v>10605</v>
      </c>
      <c r="C36" s="166"/>
      <c r="D36" s="156" t="s">
        <v>45</v>
      </c>
      <c r="E36" s="157"/>
      <c r="F36" s="143">
        <f>500*0.05+500</f>
        <v>525</v>
      </c>
      <c r="G36" s="144"/>
      <c r="H36" s="145"/>
    </row>
    <row r="37" spans="1:8" ht="18.75" customHeight="1">
      <c r="A37" s="40" t="s">
        <v>69</v>
      </c>
      <c r="B37" s="167"/>
      <c r="C37" s="168"/>
      <c r="D37" s="158"/>
      <c r="E37" s="159"/>
      <c r="F37" s="146"/>
      <c r="G37" s="147"/>
      <c r="H37" s="148"/>
    </row>
    <row r="38" spans="1:8" ht="18" customHeight="1">
      <c r="A38" s="40" t="s">
        <v>70</v>
      </c>
      <c r="B38" s="167"/>
      <c r="C38" s="168"/>
      <c r="D38" s="158"/>
      <c r="E38" s="159"/>
      <c r="F38" s="146"/>
      <c r="G38" s="147"/>
      <c r="H38" s="148"/>
    </row>
    <row r="39" spans="1:8" ht="20.25" customHeight="1">
      <c r="A39" s="40" t="s">
        <v>71</v>
      </c>
      <c r="B39" s="167"/>
      <c r="C39" s="168"/>
      <c r="D39" s="158"/>
      <c r="E39" s="159"/>
      <c r="F39" s="146"/>
      <c r="G39" s="147"/>
      <c r="H39" s="148"/>
    </row>
    <row r="40" spans="1:8" ht="97.5" customHeight="1">
      <c r="A40" s="41" t="s">
        <v>72</v>
      </c>
      <c r="B40" s="169"/>
      <c r="C40" s="170"/>
      <c r="D40" s="160"/>
      <c r="E40" s="161"/>
      <c r="F40" s="149"/>
      <c r="G40" s="150"/>
      <c r="H40" s="151"/>
    </row>
    <row r="41" spans="1:8" ht="31.5" customHeight="1">
      <c r="A41" s="42" t="s">
        <v>37</v>
      </c>
      <c r="B41" s="131">
        <f>8900*0.05+8900</f>
        <v>9345</v>
      </c>
      <c r="C41" s="132"/>
      <c r="D41" s="135" t="s">
        <v>46</v>
      </c>
      <c r="E41" s="136"/>
      <c r="F41" s="126">
        <f>4000*0.05+4000</f>
        <v>4200</v>
      </c>
      <c r="G41" s="127"/>
      <c r="H41" s="128"/>
    </row>
    <row r="42" spans="1:8" ht="119.25" customHeight="1">
      <c r="A42" s="38" t="s">
        <v>38</v>
      </c>
      <c r="B42" s="131">
        <f>8900*0.05+8900</f>
        <v>9345</v>
      </c>
      <c r="C42" s="132"/>
      <c r="D42" s="137" t="s">
        <v>155</v>
      </c>
      <c r="E42" s="138"/>
      <c r="F42" s="126">
        <f>16200*0.05+16200</f>
        <v>17010</v>
      </c>
      <c r="G42" s="127"/>
      <c r="H42" s="128"/>
    </row>
    <row r="43" spans="1:8" ht="138" customHeight="1">
      <c r="A43" s="38" t="s">
        <v>39</v>
      </c>
      <c r="B43" s="131">
        <f>1900*0.05+1900</f>
        <v>1995</v>
      </c>
      <c r="C43" s="132"/>
      <c r="D43" s="137" t="s">
        <v>47</v>
      </c>
      <c r="E43" s="138"/>
      <c r="F43" s="126">
        <f>5800*0.05+5800</f>
        <v>6090</v>
      </c>
      <c r="G43" s="127"/>
      <c r="H43" s="128"/>
    </row>
    <row r="44" spans="1:8" ht="33" customHeight="1">
      <c r="A44" s="87" t="s">
        <v>177</v>
      </c>
      <c r="B44" s="126">
        <f>7000*0.05+7000</f>
        <v>7350</v>
      </c>
      <c r="C44" s="128"/>
      <c r="D44" s="139" t="s">
        <v>48</v>
      </c>
      <c r="E44" s="138"/>
      <c r="F44" s="126">
        <f>7000*0.05+7000</f>
        <v>7350</v>
      </c>
      <c r="G44" s="127"/>
      <c r="H44" s="128"/>
    </row>
    <row r="45" spans="1:8" ht="35.25" customHeight="1">
      <c r="A45" s="25" t="s">
        <v>40</v>
      </c>
      <c r="B45" s="133">
        <f>2100*0.05+2100</f>
        <v>2205</v>
      </c>
      <c r="C45" s="134"/>
      <c r="D45" s="129" t="s">
        <v>196</v>
      </c>
      <c r="E45" s="130"/>
      <c r="F45" s="126">
        <f>13200*0.05+13200</f>
        <v>13860</v>
      </c>
      <c r="G45" s="127"/>
      <c r="H45" s="128"/>
    </row>
    <row r="46" spans="1:8" ht="35.25" customHeight="1">
      <c r="A46" s="25"/>
      <c r="B46" s="133"/>
      <c r="C46" s="199"/>
      <c r="D46" s="129" t="s">
        <v>203</v>
      </c>
      <c r="E46" s="190"/>
      <c r="F46" s="126">
        <f>12600*0.05+12600</f>
        <v>13230</v>
      </c>
      <c r="G46" s="197"/>
      <c r="H46" s="198"/>
    </row>
    <row r="47" spans="1:8" ht="42.75" customHeight="1">
      <c r="A47" s="37"/>
      <c r="B47" s="37"/>
      <c r="C47" s="37"/>
      <c r="D47" s="37"/>
      <c r="E47" s="37"/>
      <c r="F47" s="37"/>
      <c r="G47" s="37"/>
      <c r="H47" s="37"/>
    </row>
    <row r="48" spans="1:8" ht="31.5" customHeight="1">
      <c r="A48" s="22" t="s">
        <v>53</v>
      </c>
      <c r="B48" s="21" t="s">
        <v>64</v>
      </c>
      <c r="C48" s="193" t="s">
        <v>65</v>
      </c>
      <c r="D48" s="194"/>
      <c r="E48" s="21" t="s">
        <v>66</v>
      </c>
      <c r="F48" s="21" t="s">
        <v>67</v>
      </c>
      <c r="G48" s="37"/>
      <c r="H48" s="37"/>
    </row>
    <row r="49" spans="1:8" ht="15.75">
      <c r="A49" s="43" t="s">
        <v>54</v>
      </c>
      <c r="B49" s="44">
        <v>150</v>
      </c>
      <c r="C49" s="191">
        <v>190</v>
      </c>
      <c r="D49" s="192"/>
      <c r="E49" s="44">
        <v>262</v>
      </c>
      <c r="F49" s="26">
        <v>99</v>
      </c>
      <c r="G49" s="37"/>
      <c r="H49" s="37"/>
    </row>
    <row r="50" spans="1:8" ht="31.5">
      <c r="A50" s="45" t="s">
        <v>55</v>
      </c>
      <c r="B50" s="44">
        <v>220</v>
      </c>
      <c r="C50" s="191">
        <v>260</v>
      </c>
      <c r="D50" s="192"/>
      <c r="E50" s="44">
        <v>343</v>
      </c>
      <c r="F50" s="26">
        <v>103</v>
      </c>
      <c r="G50" s="37"/>
      <c r="H50" s="37"/>
    </row>
    <row r="51" spans="1:8" ht="15.75">
      <c r="A51" s="43" t="s">
        <v>56</v>
      </c>
      <c r="B51" s="44" t="s">
        <v>19</v>
      </c>
      <c r="C51" s="191" t="s">
        <v>20</v>
      </c>
      <c r="D51" s="192"/>
      <c r="E51" s="44" t="s">
        <v>21</v>
      </c>
      <c r="F51" s="26" t="s">
        <v>62</v>
      </c>
      <c r="G51" s="37"/>
      <c r="H51" s="37"/>
    </row>
    <row r="52" spans="1:8" ht="15.75">
      <c r="A52" s="43" t="s">
        <v>57</v>
      </c>
      <c r="B52" s="46">
        <v>60</v>
      </c>
      <c r="C52" s="191">
        <v>90</v>
      </c>
      <c r="D52" s="192"/>
      <c r="E52" s="44">
        <v>110</v>
      </c>
      <c r="F52" s="26">
        <v>25</v>
      </c>
      <c r="G52" s="37"/>
      <c r="H52" s="37"/>
    </row>
    <row r="53" spans="1:8" ht="15.75">
      <c r="A53" s="43" t="s">
        <v>58</v>
      </c>
      <c r="B53" s="47" t="s">
        <v>22</v>
      </c>
      <c r="C53" s="195" t="s">
        <v>23</v>
      </c>
      <c r="D53" s="196"/>
      <c r="E53" s="48" t="s">
        <v>24</v>
      </c>
      <c r="F53" s="49" t="s">
        <v>63</v>
      </c>
      <c r="G53" s="37"/>
      <c r="H53" s="37"/>
    </row>
    <row r="54" spans="1:8" ht="15.75">
      <c r="A54" s="43" t="s">
        <v>59</v>
      </c>
      <c r="B54" s="44">
        <v>30</v>
      </c>
      <c r="C54" s="191">
        <v>35</v>
      </c>
      <c r="D54" s="192"/>
      <c r="E54" s="44">
        <v>40</v>
      </c>
      <c r="F54" s="26">
        <v>30</v>
      </c>
      <c r="G54" s="37"/>
      <c r="H54" s="37"/>
    </row>
    <row r="55" spans="1:8" ht="15.75">
      <c r="A55" s="43" t="s">
        <v>60</v>
      </c>
      <c r="B55" s="44" t="s">
        <v>61</v>
      </c>
      <c r="C55" s="191" t="s">
        <v>61</v>
      </c>
      <c r="D55" s="192"/>
      <c r="E55" s="44" t="s">
        <v>61</v>
      </c>
      <c r="F55" s="23" t="s">
        <v>61</v>
      </c>
      <c r="G55" s="37"/>
      <c r="H55" s="37"/>
    </row>
    <row r="56" spans="1:8" ht="15.75">
      <c r="A56" s="37"/>
      <c r="B56" s="37"/>
      <c r="C56" s="37"/>
      <c r="D56" s="37"/>
      <c r="E56" s="37"/>
      <c r="F56" s="37"/>
      <c r="G56" s="37"/>
      <c r="H56" s="37"/>
    </row>
    <row r="70" ht="58.5" customHeight="1"/>
  </sheetData>
  <mergeCells count="92">
    <mergeCell ref="D46:E46"/>
    <mergeCell ref="F46:H46"/>
    <mergeCell ref="B46:C46"/>
    <mergeCell ref="A1:H1"/>
    <mergeCell ref="A2:H2"/>
    <mergeCell ref="A3:H3"/>
    <mergeCell ref="A5:H5"/>
    <mergeCell ref="B6:C6"/>
    <mergeCell ref="A4:H4"/>
    <mergeCell ref="F6:H6"/>
    <mergeCell ref="A32:A33"/>
    <mergeCell ref="D27:E27"/>
    <mergeCell ref="D28:E28"/>
    <mergeCell ref="D29:E29"/>
    <mergeCell ref="D30:E30"/>
    <mergeCell ref="D33:E33"/>
    <mergeCell ref="C55:D55"/>
    <mergeCell ref="C48:D48"/>
    <mergeCell ref="C49:D49"/>
    <mergeCell ref="C50:D50"/>
    <mergeCell ref="C51:D51"/>
    <mergeCell ref="C52:D52"/>
    <mergeCell ref="C53:D53"/>
    <mergeCell ref="C54:D54"/>
    <mergeCell ref="A26:A30"/>
    <mergeCell ref="D26:E26"/>
    <mergeCell ref="B26:C30"/>
    <mergeCell ref="B31:C31"/>
    <mergeCell ref="D31:E31"/>
    <mergeCell ref="A15:H15"/>
    <mergeCell ref="B20:C20"/>
    <mergeCell ref="B21:C21"/>
    <mergeCell ref="D25:E25"/>
    <mergeCell ref="F18:H18"/>
    <mergeCell ref="B17:C17"/>
    <mergeCell ref="B22:C22"/>
    <mergeCell ref="F22:H22"/>
    <mergeCell ref="B25:C25"/>
    <mergeCell ref="F25:H25"/>
    <mergeCell ref="F24:H24"/>
    <mergeCell ref="F29:H29"/>
    <mergeCell ref="F28:H28"/>
    <mergeCell ref="F27:H27"/>
    <mergeCell ref="F7:H7"/>
    <mergeCell ref="F8:H8"/>
    <mergeCell ref="F9:H9"/>
    <mergeCell ref="F10:H10"/>
    <mergeCell ref="F11:H11"/>
    <mergeCell ref="F12:H12"/>
    <mergeCell ref="F17:H17"/>
    <mergeCell ref="F19:H19"/>
    <mergeCell ref="F20:H20"/>
    <mergeCell ref="F21:H21"/>
    <mergeCell ref="B13:H13"/>
    <mergeCell ref="B19:C19"/>
    <mergeCell ref="F26:H26"/>
    <mergeCell ref="B7:C7"/>
    <mergeCell ref="B8:C8"/>
    <mergeCell ref="B9:C9"/>
    <mergeCell ref="B12:C12"/>
    <mergeCell ref="B10:C10"/>
    <mergeCell ref="B11:C11"/>
    <mergeCell ref="B35:C35"/>
    <mergeCell ref="B36:C40"/>
    <mergeCell ref="B34:C34"/>
    <mergeCell ref="F34:H34"/>
    <mergeCell ref="F33:H33"/>
    <mergeCell ref="B32:C33"/>
    <mergeCell ref="F32:H32"/>
    <mergeCell ref="F30:H30"/>
    <mergeCell ref="F36:H40"/>
    <mergeCell ref="F35:H35"/>
    <mergeCell ref="D34:E34"/>
    <mergeCell ref="D35:E35"/>
    <mergeCell ref="D36:E40"/>
    <mergeCell ref="F31:H31"/>
    <mergeCell ref="D32:E32"/>
    <mergeCell ref="F44:H44"/>
    <mergeCell ref="F43:H43"/>
    <mergeCell ref="F45:H45"/>
    <mergeCell ref="D45:E45"/>
    <mergeCell ref="B41:C41"/>
    <mergeCell ref="B42:C42"/>
    <mergeCell ref="B43:C43"/>
    <mergeCell ref="B44:C44"/>
    <mergeCell ref="B45:C45"/>
    <mergeCell ref="F42:H42"/>
    <mergeCell ref="F41:H41"/>
    <mergeCell ref="D41:E41"/>
    <mergeCell ref="D42:E42"/>
    <mergeCell ref="D43:E43"/>
    <mergeCell ref="D44:E44"/>
  </mergeCells>
  <pageMargins left="0.70866141732283472" right="0.70866141732283472" top="0.35433070866141736" bottom="0.35433070866141736" header="0.31496062992125984" footer="0.31496062992125984"/>
  <pageSetup paperSize="9" orientation="landscape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FF00"/>
  </sheetPr>
  <dimension ref="A1:G17"/>
  <sheetViews>
    <sheetView topLeftCell="A13" workbookViewId="0">
      <selection activeCell="B17" sqref="B17:F17"/>
    </sheetView>
  </sheetViews>
  <sheetFormatPr defaultRowHeight="15"/>
  <cols>
    <col min="1" max="1" width="36.28515625" customWidth="1"/>
    <col min="2" max="2" width="20.85546875" customWidth="1"/>
    <col min="3" max="3" width="12.7109375" customWidth="1"/>
    <col min="4" max="4" width="19" customWidth="1"/>
    <col min="5" max="5" width="0.28515625" customWidth="1"/>
    <col min="6" max="6" width="18.85546875" customWidth="1"/>
    <col min="7" max="7" width="13" customWidth="1"/>
  </cols>
  <sheetData>
    <row r="1" spans="1:7" ht="15.75">
      <c r="A1" s="337" t="str">
        <f>'Печь-мангал Vesta'!A1:H1</f>
        <v>ООО "Веста"</v>
      </c>
      <c r="B1" s="338"/>
      <c r="C1" s="338"/>
      <c r="D1" s="338"/>
      <c r="E1" s="338"/>
      <c r="F1" s="339"/>
      <c r="G1" s="102"/>
    </row>
    <row r="2" spans="1:7" ht="15.75">
      <c r="A2" s="340" t="str">
        <f>'Печь-мангал Vesta'!A2:H2</f>
        <v xml:space="preserve">Адрес: 425200,Республика Марий Эл, г. Йошкар-Ола,  Медведево пгт, ул. Железнодорожная д.13                                                                                                                               </v>
      </c>
      <c r="B2" s="341"/>
      <c r="C2" s="341"/>
      <c r="D2" s="341"/>
      <c r="E2" s="341"/>
      <c r="F2" s="342"/>
      <c r="G2" s="102"/>
    </row>
    <row r="3" spans="1:7" ht="15.75">
      <c r="A3" s="259" t="str">
        <f>'Печь-мангал Vesta'!A3:H3</f>
        <v>Тел: +7-927-883-49-10, +7-906-334-73-73; E-mail: sales@mangalvesta.ru www.en.mangalvesta.ru</v>
      </c>
      <c r="B3" s="260"/>
      <c r="C3" s="260"/>
      <c r="D3" s="260"/>
      <c r="E3" s="260"/>
      <c r="F3" s="261"/>
      <c r="G3" s="102"/>
    </row>
    <row r="4" spans="1:7" ht="15.75">
      <c r="A4" s="255" t="s">
        <v>102</v>
      </c>
      <c r="B4" s="255"/>
      <c r="C4" s="255"/>
      <c r="D4" s="255"/>
      <c r="E4" s="255"/>
      <c r="F4" s="255"/>
      <c r="G4" s="102"/>
    </row>
    <row r="5" spans="1:7" ht="15.75">
      <c r="A5" s="240"/>
      <c r="B5" s="240"/>
      <c r="C5" s="240"/>
      <c r="D5" s="240"/>
      <c r="E5" s="240"/>
      <c r="F5" s="240"/>
      <c r="G5" s="113"/>
    </row>
    <row r="6" spans="1:7" ht="47.25">
      <c r="A6" s="21" t="s">
        <v>29</v>
      </c>
      <c r="B6" s="22" t="s">
        <v>97</v>
      </c>
      <c r="C6" s="22" t="s">
        <v>103</v>
      </c>
      <c r="D6" s="180" t="s">
        <v>179</v>
      </c>
      <c r="E6" s="310"/>
      <c r="F6" s="181"/>
      <c r="G6" s="107"/>
    </row>
    <row r="7" spans="1:7" ht="15.75">
      <c r="A7" s="44"/>
      <c r="B7" s="44"/>
      <c r="C7" s="44"/>
      <c r="D7" s="191" t="s">
        <v>154</v>
      </c>
      <c r="E7" s="247"/>
      <c r="F7" s="192"/>
      <c r="G7" s="102"/>
    </row>
    <row r="8" spans="1:7" ht="78.75">
      <c r="A8" s="93" t="s">
        <v>176</v>
      </c>
      <c r="B8" s="92" t="s">
        <v>132</v>
      </c>
      <c r="C8" s="92" t="s">
        <v>126</v>
      </c>
      <c r="D8" s="126">
        <f>367500*0.05+367500</f>
        <v>385875</v>
      </c>
      <c r="E8" s="127"/>
      <c r="F8" s="128"/>
      <c r="G8" s="102"/>
    </row>
    <row r="9" spans="1:7" ht="123.75" customHeight="1">
      <c r="A9" s="94"/>
      <c r="B9" s="95"/>
      <c r="C9" s="95"/>
      <c r="D9" s="95"/>
      <c r="E9" s="95"/>
      <c r="F9" s="96"/>
    </row>
    <row r="10" spans="1:7" ht="79.5" thickBot="1">
      <c r="A10" s="97" t="s">
        <v>171</v>
      </c>
      <c r="B10" s="98"/>
      <c r="C10" s="85" t="s">
        <v>127</v>
      </c>
      <c r="D10" s="126">
        <f>294000*0.05+294000</f>
        <v>308700</v>
      </c>
      <c r="E10" s="127"/>
      <c r="F10" s="128"/>
    </row>
    <row r="11" spans="1:7" ht="32.25" thickBot="1">
      <c r="A11" s="99" t="s">
        <v>172</v>
      </c>
      <c r="B11" s="23" t="s">
        <v>128</v>
      </c>
      <c r="C11" s="85"/>
      <c r="D11" s="126">
        <f>252600*0.05+252600</f>
        <v>265230</v>
      </c>
      <c r="E11" s="127"/>
      <c r="F11" s="128"/>
    </row>
    <row r="12" spans="1:7" ht="121.5" customHeight="1">
      <c r="A12" s="94"/>
      <c r="B12" s="95"/>
      <c r="C12" s="95"/>
      <c r="D12" s="95"/>
      <c r="E12" s="95"/>
      <c r="F12" s="96"/>
    </row>
    <row r="13" spans="1:7" ht="32.25" thickBot="1">
      <c r="A13" s="99" t="s">
        <v>173</v>
      </c>
      <c r="B13" s="100" t="s">
        <v>129</v>
      </c>
      <c r="C13" s="85"/>
      <c r="D13" s="126">
        <f>172800+0.05+172800</f>
        <v>345600.05</v>
      </c>
      <c r="E13" s="127"/>
      <c r="F13" s="128"/>
    </row>
    <row r="14" spans="1:7" ht="16.5" thickBot="1">
      <c r="A14" s="99" t="s">
        <v>130</v>
      </c>
      <c r="B14" s="100"/>
      <c r="C14" s="86"/>
      <c r="D14" s="126">
        <f>47300*0.05+47300</f>
        <v>49665</v>
      </c>
      <c r="E14" s="127"/>
      <c r="F14" s="128"/>
    </row>
    <row r="15" spans="1:7" ht="63.75" thickBot="1">
      <c r="A15" s="99" t="s">
        <v>174</v>
      </c>
      <c r="B15" s="100"/>
      <c r="C15" s="86"/>
      <c r="D15" s="126">
        <f>26300*0.05+26300</f>
        <v>27615</v>
      </c>
      <c r="E15" s="127"/>
      <c r="F15" s="128"/>
    </row>
    <row r="16" spans="1:7" ht="32.25" thickBot="1">
      <c r="A16" s="99" t="s">
        <v>175</v>
      </c>
      <c r="B16" s="23"/>
      <c r="C16" s="23"/>
      <c r="D16" s="126">
        <f>1600*0.05+1600</f>
        <v>1680</v>
      </c>
      <c r="E16" s="127"/>
      <c r="F16" s="128"/>
    </row>
    <row r="17" spans="1:6" ht="151.5" customHeight="1">
      <c r="A17" s="101"/>
      <c r="B17" s="334" t="s">
        <v>131</v>
      </c>
      <c r="C17" s="335"/>
      <c r="D17" s="335"/>
      <c r="E17" s="335"/>
      <c r="F17" s="336"/>
    </row>
  </sheetData>
  <mergeCells count="15">
    <mergeCell ref="D8:F8"/>
    <mergeCell ref="D10:F10"/>
    <mergeCell ref="D11:F11"/>
    <mergeCell ref="D7:F7"/>
    <mergeCell ref="A1:F1"/>
    <mergeCell ref="A2:F2"/>
    <mergeCell ref="A3:F3"/>
    <mergeCell ref="A4:F4"/>
    <mergeCell ref="A5:F5"/>
    <mergeCell ref="D6:F6"/>
    <mergeCell ref="B17:F17"/>
    <mergeCell ref="D13:F13"/>
    <mergeCell ref="D14:F14"/>
    <mergeCell ref="D15:F15"/>
    <mergeCell ref="D16:F16"/>
  </mergeCells>
  <pageMargins left="0.7" right="0.7" top="0.75" bottom="0.75" header="0.3" footer="0.3"/>
  <pageSetup paperSize="9" orientation="landscape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D17"/>
  <sheetViews>
    <sheetView workbookViewId="0">
      <selection activeCell="G13" sqref="G13"/>
    </sheetView>
  </sheetViews>
  <sheetFormatPr defaultRowHeight="15"/>
  <cols>
    <col min="1" max="1" width="3.42578125" customWidth="1"/>
    <col min="2" max="2" width="28.28515625" customWidth="1"/>
    <col min="3" max="3" width="65.7109375" customWidth="1"/>
    <col min="4" max="4" width="3.85546875" customWidth="1"/>
  </cols>
  <sheetData>
    <row r="1" spans="1:4">
      <c r="A1" s="2"/>
      <c r="B1" s="3"/>
      <c r="C1" s="4"/>
      <c r="D1" s="5"/>
    </row>
    <row r="2" spans="1:4" ht="26.25" customHeight="1">
      <c r="A2" s="6"/>
      <c r="B2" s="16" t="s">
        <v>133</v>
      </c>
      <c r="C2" s="15"/>
      <c r="D2" s="7"/>
    </row>
    <row r="3" spans="1:4" ht="19.5" customHeight="1">
      <c r="A3" s="6"/>
      <c r="B3" s="17" t="s">
        <v>134</v>
      </c>
      <c r="C3" s="18"/>
      <c r="D3" s="7"/>
    </row>
    <row r="4" spans="1:4" ht="13.5" customHeight="1">
      <c r="A4" s="6"/>
      <c r="B4" s="9"/>
      <c r="C4" s="8"/>
      <c r="D4" s="7"/>
    </row>
    <row r="5" spans="1:4" ht="29.25" customHeight="1">
      <c r="A5" s="6"/>
      <c r="B5" s="10" t="s">
        <v>135</v>
      </c>
      <c r="C5" s="10" t="s">
        <v>136</v>
      </c>
      <c r="D5" s="7"/>
    </row>
    <row r="6" spans="1:4" ht="18" customHeight="1">
      <c r="A6" s="6"/>
      <c r="B6" s="10" t="s">
        <v>137</v>
      </c>
      <c r="C6" s="10" t="s">
        <v>138</v>
      </c>
      <c r="D6" s="7"/>
    </row>
    <row r="7" spans="1:4" ht="13.5" customHeight="1">
      <c r="A7" s="6"/>
      <c r="B7" s="10" t="s">
        <v>139</v>
      </c>
      <c r="C7" s="10" t="s">
        <v>138</v>
      </c>
      <c r="D7" s="7"/>
    </row>
    <row r="8" spans="1:4" ht="15" customHeight="1">
      <c r="A8" s="6"/>
      <c r="B8" s="10" t="s">
        <v>140</v>
      </c>
      <c r="C8" s="10" t="s">
        <v>141</v>
      </c>
      <c r="D8" s="7"/>
    </row>
    <row r="9" spans="1:4">
      <c r="A9" s="6"/>
      <c r="B9" s="10" t="s">
        <v>142</v>
      </c>
      <c r="C9" s="10"/>
      <c r="D9" s="7"/>
    </row>
    <row r="10" spans="1:4" ht="17.25" customHeight="1">
      <c r="A10" s="6"/>
      <c r="B10" s="10" t="s">
        <v>143</v>
      </c>
      <c r="C10" s="10" t="s">
        <v>183</v>
      </c>
      <c r="D10" s="7"/>
    </row>
    <row r="11" spans="1:4" ht="17.25" customHeight="1">
      <c r="A11" s="6"/>
      <c r="B11" s="10" t="s">
        <v>144</v>
      </c>
      <c r="C11" s="10" t="s">
        <v>145</v>
      </c>
      <c r="D11" s="7"/>
    </row>
    <row r="12" spans="1:4" ht="16.5" customHeight="1">
      <c r="A12" s="6"/>
      <c r="B12" s="10" t="s">
        <v>146</v>
      </c>
      <c r="C12" s="10" t="s">
        <v>182</v>
      </c>
      <c r="D12" s="7"/>
    </row>
    <row r="13" spans="1:4" ht="16.5" customHeight="1">
      <c r="A13" s="6"/>
      <c r="B13" s="10" t="s">
        <v>147</v>
      </c>
      <c r="C13" s="10" t="s">
        <v>181</v>
      </c>
      <c r="D13" s="7"/>
    </row>
    <row r="14" spans="1:4" ht="16.5" customHeight="1">
      <c r="A14" s="6"/>
      <c r="B14" s="10" t="s">
        <v>148</v>
      </c>
      <c r="C14" s="10" t="s">
        <v>149</v>
      </c>
      <c r="D14" s="7"/>
    </row>
    <row r="15" spans="1:4" ht="15.75" customHeight="1">
      <c r="A15" s="6"/>
      <c r="B15" s="10" t="s">
        <v>150</v>
      </c>
      <c r="C15" s="10" t="s">
        <v>151</v>
      </c>
      <c r="D15" s="7"/>
    </row>
    <row r="16" spans="1:4" ht="15" customHeight="1">
      <c r="A16" s="6"/>
      <c r="B16" s="10" t="s">
        <v>152</v>
      </c>
      <c r="C16" s="10" t="s">
        <v>153</v>
      </c>
      <c r="D16" s="7"/>
    </row>
    <row r="17" spans="1:4" ht="15.75" thickBot="1">
      <c r="A17" s="11"/>
      <c r="B17" s="12"/>
      <c r="C17" s="13"/>
      <c r="D17" s="1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H24"/>
  <sheetViews>
    <sheetView topLeftCell="A17" workbookViewId="0">
      <selection activeCell="B19" sqref="B19:C22"/>
    </sheetView>
  </sheetViews>
  <sheetFormatPr defaultRowHeight="15"/>
  <cols>
    <col min="1" max="1" width="34.7109375" customWidth="1"/>
    <col min="2" max="2" width="19.42578125" customWidth="1"/>
    <col min="3" max="3" width="17.140625" customWidth="1"/>
    <col min="4" max="4" width="12.42578125" customWidth="1"/>
    <col min="6" max="6" width="7.5703125" customWidth="1"/>
    <col min="7" max="7" width="15.5703125" customWidth="1"/>
    <col min="8" max="8" width="12.28515625" customWidth="1"/>
  </cols>
  <sheetData>
    <row r="1" spans="1:8" ht="20.25" customHeight="1">
      <c r="A1" s="219" t="str">
        <f>'Печь-мангал Vesta'!A1:H1</f>
        <v>ООО "Веста"</v>
      </c>
      <c r="B1" s="219"/>
      <c r="C1" s="219"/>
      <c r="D1" s="219"/>
      <c r="E1" s="219"/>
      <c r="F1" s="219"/>
      <c r="G1" s="220"/>
      <c r="H1" s="104"/>
    </row>
    <row r="2" spans="1:8" ht="18.75" customHeight="1">
      <c r="A2" s="221" t="str">
        <f>'Печь-мангал Vesta'!A2:H2</f>
        <v xml:space="preserve">Адрес: 425200,Республика Марий Эл, г. Йошкар-Ола,  Медведево пгт, ул. Железнодорожная д.13                                                                                                                               </v>
      </c>
      <c r="B2" s="222"/>
      <c r="C2" s="222"/>
      <c r="D2" s="222"/>
      <c r="E2" s="222"/>
      <c r="F2" s="222"/>
      <c r="G2" s="220"/>
      <c r="H2" s="104"/>
    </row>
    <row r="3" spans="1:8" ht="18.75" customHeight="1">
      <c r="A3" s="223" t="str">
        <f>'Печь-мангал Vesta'!A3:H3</f>
        <v>Тел: +7-927-883-49-10, +7-906-334-73-73; E-mail: sales@mangalvesta.ru www.en.mangalvesta.ru</v>
      </c>
      <c r="B3" s="224"/>
      <c r="C3" s="224"/>
      <c r="D3" s="224"/>
      <c r="E3" s="224"/>
      <c r="F3" s="224"/>
      <c r="G3" s="225"/>
      <c r="H3" s="104"/>
    </row>
    <row r="4" spans="1:8" ht="21" customHeight="1">
      <c r="A4" s="226" t="s">
        <v>81</v>
      </c>
      <c r="B4" s="226"/>
      <c r="C4" s="226"/>
      <c r="D4" s="226"/>
      <c r="E4" s="226"/>
      <c r="F4" s="226"/>
      <c r="G4" s="227"/>
      <c r="H4" s="104"/>
    </row>
    <row r="5" spans="1:8" ht="21" customHeight="1">
      <c r="A5" s="51"/>
      <c r="B5" s="52"/>
      <c r="C5" s="52"/>
      <c r="D5" s="52"/>
      <c r="E5" s="52"/>
      <c r="F5" s="232"/>
      <c r="G5" s="233"/>
      <c r="H5" s="109"/>
    </row>
    <row r="6" spans="1:8" ht="54" customHeight="1">
      <c r="A6" s="54" t="s">
        <v>29</v>
      </c>
      <c r="B6" s="89" t="s">
        <v>30</v>
      </c>
      <c r="C6" s="70" t="s">
        <v>86</v>
      </c>
      <c r="D6" s="53" t="s">
        <v>103</v>
      </c>
      <c r="E6" s="237" t="s">
        <v>179</v>
      </c>
      <c r="F6" s="237"/>
      <c r="G6" s="237"/>
      <c r="H6" s="109"/>
    </row>
    <row r="7" spans="1:8" ht="15.75">
      <c r="A7" s="54"/>
      <c r="B7" s="54"/>
      <c r="C7" s="54"/>
      <c r="D7" s="54"/>
      <c r="E7" s="229" t="s">
        <v>154</v>
      </c>
      <c r="F7" s="230"/>
      <c r="G7" s="231"/>
      <c r="H7" s="104"/>
    </row>
    <row r="8" spans="1:8" ht="37.5" customHeight="1">
      <c r="A8" s="56" t="s">
        <v>83</v>
      </c>
      <c r="B8" s="88" t="s">
        <v>7</v>
      </c>
      <c r="C8" s="57" t="s">
        <v>8</v>
      </c>
      <c r="D8" s="57">
        <v>114</v>
      </c>
      <c r="E8" s="215">
        <f>96600*0.05+96600</f>
        <v>101430</v>
      </c>
      <c r="F8" s="238"/>
      <c r="G8" s="216"/>
      <c r="H8" s="104"/>
    </row>
    <row r="9" spans="1:8" ht="37.5" customHeight="1">
      <c r="A9" s="56" t="s">
        <v>84</v>
      </c>
      <c r="B9" s="88" t="s">
        <v>11</v>
      </c>
      <c r="C9" s="57" t="s">
        <v>9</v>
      </c>
      <c r="D9" s="57">
        <v>207</v>
      </c>
      <c r="E9" s="215">
        <f>193200*0.05+193200</f>
        <v>202860</v>
      </c>
      <c r="F9" s="238"/>
      <c r="G9" s="216"/>
      <c r="H9" s="104"/>
    </row>
    <row r="10" spans="1:8" ht="38.25" customHeight="1">
      <c r="A10" s="56" t="s">
        <v>85</v>
      </c>
      <c r="B10" s="57" t="s">
        <v>10</v>
      </c>
      <c r="C10" s="57" t="s">
        <v>9</v>
      </c>
      <c r="D10" s="57">
        <v>304</v>
      </c>
      <c r="E10" s="215">
        <f>289800*0.05+289800</f>
        <v>304290</v>
      </c>
      <c r="F10" s="238"/>
      <c r="G10" s="216"/>
      <c r="H10" s="104"/>
    </row>
    <row r="11" spans="1:8" ht="243" customHeight="1">
      <c r="A11" s="58"/>
      <c r="B11" s="234" t="s">
        <v>87</v>
      </c>
      <c r="C11" s="235"/>
      <c r="D11" s="235"/>
      <c r="E11" s="235"/>
      <c r="F11" s="235"/>
      <c r="G11" s="236"/>
      <c r="H11" s="104"/>
    </row>
    <row r="12" spans="1:8" ht="18" customHeight="1">
      <c r="A12" s="59"/>
      <c r="B12" s="60"/>
      <c r="C12" s="60"/>
      <c r="D12" s="60"/>
      <c r="E12" s="60"/>
      <c r="F12" s="60"/>
      <c r="G12" s="61"/>
      <c r="H12" s="50"/>
    </row>
    <row r="13" spans="1:8" ht="19.5" customHeight="1">
      <c r="A13" s="228"/>
      <c r="B13" s="228"/>
      <c r="C13" s="228"/>
      <c r="D13" s="110"/>
      <c r="E13" s="62"/>
      <c r="F13" s="62"/>
      <c r="G13" s="50"/>
      <c r="H13" s="50"/>
    </row>
    <row r="14" spans="1:8" ht="42.75" customHeight="1">
      <c r="A14" s="53" t="s">
        <v>35</v>
      </c>
      <c r="B14" s="217" t="s">
        <v>180</v>
      </c>
      <c r="C14" s="218"/>
      <c r="D14" s="111"/>
      <c r="E14" s="63"/>
      <c r="F14" s="63"/>
      <c r="G14" s="50"/>
      <c r="H14" s="50"/>
    </row>
    <row r="15" spans="1:8" ht="117.75" customHeight="1">
      <c r="A15" s="64" t="s">
        <v>95</v>
      </c>
      <c r="B15" s="215">
        <f>9000*0.05+9000</f>
        <v>9450</v>
      </c>
      <c r="C15" s="216"/>
      <c r="D15" s="66"/>
      <c r="E15" s="63"/>
      <c r="F15" s="63"/>
      <c r="G15" s="50"/>
      <c r="H15" s="50"/>
    </row>
    <row r="16" spans="1:8" ht="141.75" customHeight="1">
      <c r="A16" s="64" t="s">
        <v>88</v>
      </c>
      <c r="B16" s="215">
        <f>7700*0.05+7700</f>
        <v>8085</v>
      </c>
      <c r="C16" s="216"/>
      <c r="D16" s="63"/>
      <c r="E16" s="63"/>
      <c r="F16" s="63"/>
      <c r="G16" s="50"/>
      <c r="H16" s="50"/>
    </row>
    <row r="17" spans="1:8" ht="139.5" customHeight="1">
      <c r="A17" s="64" t="s">
        <v>89</v>
      </c>
      <c r="B17" s="215">
        <f>7700*0.05+7700</f>
        <v>8085</v>
      </c>
      <c r="C17" s="216"/>
      <c r="D17" s="63"/>
      <c r="E17" s="63"/>
      <c r="F17" s="63"/>
      <c r="G17" s="50"/>
      <c r="H17" s="50"/>
    </row>
    <row r="18" spans="1:8" ht="61.5" customHeight="1">
      <c r="A18" s="56" t="s">
        <v>94</v>
      </c>
      <c r="B18" s="215">
        <f>157100*0.05+157100</f>
        <v>164955</v>
      </c>
      <c r="C18" s="216"/>
      <c r="D18" s="63"/>
      <c r="E18" s="63"/>
      <c r="F18" s="63"/>
      <c r="G18" s="50"/>
      <c r="H18" s="50"/>
    </row>
    <row r="19" spans="1:8" ht="20.25" customHeight="1">
      <c r="A19" s="56" t="s">
        <v>92</v>
      </c>
      <c r="B19" s="215">
        <f>43100*0.05+43100</f>
        <v>45255</v>
      </c>
      <c r="C19" s="216"/>
      <c r="D19" s="63"/>
      <c r="E19" s="63"/>
      <c r="F19" s="63"/>
      <c r="G19" s="50"/>
      <c r="H19" s="50"/>
    </row>
    <row r="20" spans="1:8" ht="21.75" customHeight="1">
      <c r="A20" s="56" t="s">
        <v>93</v>
      </c>
      <c r="B20" s="215">
        <f t="shared" ref="B20:B22" si="0">43100*0.05+43100</f>
        <v>45255</v>
      </c>
      <c r="C20" s="216"/>
      <c r="D20" s="63"/>
      <c r="E20" s="63"/>
      <c r="F20" s="63"/>
      <c r="G20" s="50"/>
      <c r="H20" s="50"/>
    </row>
    <row r="21" spans="1:8" ht="21" customHeight="1">
      <c r="A21" s="67" t="s">
        <v>90</v>
      </c>
      <c r="B21" s="215">
        <f t="shared" si="0"/>
        <v>45255</v>
      </c>
      <c r="C21" s="216"/>
      <c r="D21" s="63"/>
      <c r="E21" s="63"/>
      <c r="F21" s="63"/>
      <c r="G21" s="50"/>
      <c r="H21" s="50"/>
    </row>
    <row r="22" spans="1:8" ht="21" customHeight="1">
      <c r="A22" s="67" t="s">
        <v>91</v>
      </c>
      <c r="B22" s="215">
        <f t="shared" si="0"/>
        <v>45255</v>
      </c>
      <c r="C22" s="216"/>
      <c r="D22" s="63"/>
      <c r="E22" s="63"/>
      <c r="F22" s="63"/>
      <c r="G22" s="50"/>
      <c r="H22" s="50"/>
    </row>
    <row r="23" spans="1:8" ht="15.75">
      <c r="A23" s="50"/>
      <c r="B23" s="50"/>
      <c r="C23" s="50"/>
      <c r="D23" s="50"/>
      <c r="E23" s="50"/>
      <c r="F23" s="50"/>
      <c r="G23" s="50"/>
      <c r="H23" s="50"/>
    </row>
    <row r="24" spans="1:8" ht="15.75">
      <c r="A24" s="50"/>
      <c r="B24" s="50"/>
      <c r="C24" s="50"/>
      <c r="D24" s="50"/>
      <c r="E24" s="50"/>
      <c r="F24" s="50"/>
      <c r="G24" s="50"/>
      <c r="H24" s="50"/>
    </row>
  </sheetData>
  <mergeCells count="21">
    <mergeCell ref="A1:G1"/>
    <mergeCell ref="A2:G2"/>
    <mergeCell ref="A3:G3"/>
    <mergeCell ref="A4:G4"/>
    <mergeCell ref="A13:C13"/>
    <mergeCell ref="E7:G7"/>
    <mergeCell ref="F5:G5"/>
    <mergeCell ref="B11:G11"/>
    <mergeCell ref="E6:G6"/>
    <mergeCell ref="E8:G8"/>
    <mergeCell ref="E9:G9"/>
    <mergeCell ref="E10:G10"/>
    <mergeCell ref="B19:C19"/>
    <mergeCell ref="B20:C20"/>
    <mergeCell ref="B21:C21"/>
    <mergeCell ref="B22:C22"/>
    <mergeCell ref="B14:C14"/>
    <mergeCell ref="B15:C15"/>
    <mergeCell ref="B16:C16"/>
    <mergeCell ref="B17:C17"/>
    <mergeCell ref="B18:C18"/>
  </mergeCells>
  <pageMargins left="0.70866141732283472" right="0.70866141732283472" top="0.35433070866141736" bottom="0.35433070866141736" header="0.31496062992125984" footer="0.31496062992125984"/>
  <pageSetup paperSize="9" orientation="landscape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H15"/>
  <sheetViews>
    <sheetView topLeftCell="A8" workbookViewId="0">
      <selection activeCell="B15" sqref="B15"/>
    </sheetView>
  </sheetViews>
  <sheetFormatPr defaultRowHeight="15"/>
  <cols>
    <col min="1" max="1" width="30.28515625" customWidth="1"/>
    <col min="2" max="2" width="17.7109375" customWidth="1"/>
    <col min="3" max="3" width="17.28515625" customWidth="1"/>
    <col min="4" max="4" width="13.7109375" customWidth="1"/>
    <col min="6" max="6" width="5.7109375" customWidth="1"/>
    <col min="7" max="7" width="15.140625" customWidth="1"/>
    <col min="8" max="8" width="12.140625" customWidth="1"/>
  </cols>
  <sheetData>
    <row r="1" spans="1:8" ht="23.25" customHeight="1">
      <c r="A1" s="241" t="str">
        <f>'Печь-мангал Vesta'!A1:H1</f>
        <v>ООО "Веста"</v>
      </c>
      <c r="B1" s="241"/>
      <c r="C1" s="241"/>
      <c r="D1" s="241"/>
      <c r="E1" s="241"/>
      <c r="F1" s="241"/>
      <c r="G1" s="242"/>
      <c r="H1" s="50"/>
    </row>
    <row r="2" spans="1:8" ht="18.75" customHeight="1">
      <c r="A2" s="204" t="str">
        <f>'Печь-мангал Vesta'!A2:H2</f>
        <v xml:space="preserve">Адрес: 425200,Республика Марий Эл, г. Йошкар-Ола,  Медведево пгт, ул. Железнодорожная д.13                                                                                                                               </v>
      </c>
      <c r="B2" s="204"/>
      <c r="C2" s="204"/>
      <c r="D2" s="204"/>
      <c r="E2" s="204"/>
      <c r="F2" s="204"/>
      <c r="G2" s="205"/>
      <c r="H2" s="50"/>
    </row>
    <row r="3" spans="1:8" ht="18.75" customHeight="1">
      <c r="A3" s="206" t="str">
        <f>'Печь-мангал Vesta'!A3:H3</f>
        <v>Тел: +7-927-883-49-10, +7-906-334-73-73; E-mail: sales@mangalvesta.ru www.en.mangalvesta.ru</v>
      </c>
      <c r="B3" s="207"/>
      <c r="C3" s="207"/>
      <c r="D3" s="207"/>
      <c r="E3" s="207"/>
      <c r="F3" s="207"/>
      <c r="G3" s="208"/>
      <c r="H3" s="50"/>
    </row>
    <row r="4" spans="1:8" ht="15.75">
      <c r="A4" s="239" t="s">
        <v>96</v>
      </c>
      <c r="B4" s="239"/>
      <c r="C4" s="239"/>
      <c r="D4" s="239"/>
      <c r="E4" s="239"/>
      <c r="F4" s="239"/>
      <c r="G4" s="69"/>
      <c r="H4" s="50"/>
    </row>
    <row r="5" spans="1:8" ht="15.75">
      <c r="A5" s="240"/>
      <c r="B5" s="240"/>
      <c r="C5" s="240"/>
      <c r="D5" s="240"/>
      <c r="E5" s="240"/>
      <c r="F5" s="240"/>
      <c r="G5" s="240"/>
      <c r="H5" s="112"/>
    </row>
    <row r="6" spans="1:8" ht="57" customHeight="1">
      <c r="A6" s="21" t="s">
        <v>29</v>
      </c>
      <c r="B6" s="22" t="s">
        <v>97</v>
      </c>
      <c r="C6" s="22" t="s">
        <v>86</v>
      </c>
      <c r="D6" s="22" t="s">
        <v>103</v>
      </c>
      <c r="E6" s="182" t="s">
        <v>179</v>
      </c>
      <c r="F6" s="182"/>
      <c r="G6" s="182"/>
      <c r="H6" s="107"/>
    </row>
    <row r="7" spans="1:8" ht="15.75">
      <c r="A7" s="44"/>
      <c r="B7" s="44"/>
      <c r="C7" s="44"/>
      <c r="D7" s="44"/>
      <c r="E7" s="191" t="s">
        <v>154</v>
      </c>
      <c r="F7" s="247"/>
      <c r="G7" s="192"/>
      <c r="H7" s="50"/>
    </row>
    <row r="8" spans="1:8" ht="33" customHeight="1">
      <c r="A8" s="44" t="s">
        <v>98</v>
      </c>
      <c r="B8" s="74" t="s">
        <v>12</v>
      </c>
      <c r="C8" s="74" t="s">
        <v>13</v>
      </c>
      <c r="D8" s="74">
        <v>250</v>
      </c>
      <c r="E8" s="248">
        <f>104000*0.05+104000</f>
        <v>109200</v>
      </c>
      <c r="F8" s="249"/>
      <c r="G8" s="250"/>
      <c r="H8" s="50"/>
    </row>
    <row r="9" spans="1:8" ht="166.5" customHeight="1">
      <c r="A9" s="103"/>
      <c r="B9" s="243" t="s">
        <v>99</v>
      </c>
      <c r="C9" s="244"/>
      <c r="D9" s="244"/>
      <c r="E9" s="244"/>
      <c r="F9" s="244"/>
      <c r="G9" s="245"/>
      <c r="H9" s="50"/>
    </row>
    <row r="10" spans="1:8" ht="21" customHeight="1">
      <c r="A10" s="71"/>
      <c r="B10" s="61"/>
      <c r="C10" s="61"/>
      <c r="D10" s="61"/>
      <c r="E10" s="61"/>
      <c r="F10" s="61"/>
      <c r="G10" s="61"/>
      <c r="H10" s="50"/>
    </row>
    <row r="11" spans="1:8" ht="15.75">
      <c r="A11" s="246"/>
      <c r="B11" s="246"/>
      <c r="C11" s="246"/>
      <c r="D11" s="110"/>
      <c r="E11" s="71"/>
      <c r="F11" s="71"/>
      <c r="G11" s="50"/>
      <c r="H11" s="50"/>
    </row>
    <row r="12" spans="1:8" ht="35.25" customHeight="1">
      <c r="A12" s="70" t="s">
        <v>35</v>
      </c>
      <c r="B12" s="217" t="s">
        <v>180</v>
      </c>
      <c r="C12" s="218"/>
      <c r="D12" s="111"/>
      <c r="E12" s="63"/>
      <c r="F12" s="63"/>
      <c r="G12" s="50"/>
      <c r="H12" s="50"/>
    </row>
    <row r="13" spans="1:8" ht="29.25" customHeight="1">
      <c r="A13" s="56" t="s">
        <v>100</v>
      </c>
      <c r="B13" s="215">
        <f>10100*0.05+10100</f>
        <v>10605</v>
      </c>
      <c r="C13" s="216"/>
      <c r="D13" s="63"/>
      <c r="E13" s="63"/>
      <c r="F13" s="63"/>
      <c r="G13" s="50"/>
      <c r="H13" s="50"/>
    </row>
    <row r="14" spans="1:8" ht="24.75" customHeight="1">
      <c r="A14" s="56" t="s">
        <v>101</v>
      </c>
      <c r="B14" s="215">
        <f>4000*0.05+4000</f>
        <v>4200</v>
      </c>
      <c r="C14" s="216"/>
      <c r="D14" s="63"/>
      <c r="E14" s="63"/>
      <c r="F14" s="63"/>
      <c r="G14" s="50"/>
      <c r="H14" s="50"/>
    </row>
    <row r="15" spans="1:8" ht="15.75">
      <c r="A15" s="50"/>
      <c r="B15" s="50"/>
      <c r="C15" s="50"/>
      <c r="D15" s="50"/>
      <c r="E15" s="50"/>
      <c r="F15" s="50"/>
      <c r="G15" s="50"/>
      <c r="H15" s="50"/>
    </row>
  </sheetData>
  <mergeCells count="13">
    <mergeCell ref="A1:G1"/>
    <mergeCell ref="A2:G2"/>
    <mergeCell ref="A3:G3"/>
    <mergeCell ref="B9:G9"/>
    <mergeCell ref="A11:C11"/>
    <mergeCell ref="E7:G7"/>
    <mergeCell ref="E6:G6"/>
    <mergeCell ref="E8:G8"/>
    <mergeCell ref="B12:C12"/>
    <mergeCell ref="B13:C13"/>
    <mergeCell ref="B14:C14"/>
    <mergeCell ref="A4:F4"/>
    <mergeCell ref="A5:G5"/>
  </mergeCells>
  <pageMargins left="0.70866141732283472" right="0.70866141732283472" top="0.35433070866141736" bottom="0.35433070866141736" header="0.31496062992125984" footer="0.31496062992125984"/>
  <pageSetup paperSize="9"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J34"/>
  <sheetViews>
    <sheetView topLeftCell="A13" workbookViewId="0">
      <selection activeCell="C16" sqref="C16:D16"/>
    </sheetView>
  </sheetViews>
  <sheetFormatPr defaultRowHeight="15"/>
  <cols>
    <col min="1" max="1" width="27.28515625" customWidth="1"/>
    <col min="2" max="2" width="22.28515625" customWidth="1"/>
    <col min="3" max="3" width="13.85546875" customWidth="1"/>
    <col min="4" max="4" width="14.7109375" customWidth="1"/>
    <col min="5" max="5" width="13" customWidth="1"/>
    <col min="7" max="7" width="3.42578125" customWidth="1"/>
    <col min="8" max="8" width="13.42578125" customWidth="1"/>
    <col min="9" max="9" width="10.28515625" customWidth="1"/>
  </cols>
  <sheetData>
    <row r="1" spans="1:10" ht="15.75">
      <c r="A1" s="241" t="str">
        <f>'Печь-мангал Vesta'!A1:H1</f>
        <v>ООО "Веста"</v>
      </c>
      <c r="B1" s="241"/>
      <c r="C1" s="241"/>
      <c r="D1" s="241"/>
      <c r="E1" s="241"/>
      <c r="F1" s="241"/>
      <c r="G1" s="241"/>
      <c r="H1" s="242"/>
      <c r="I1" s="50"/>
      <c r="J1" s="72"/>
    </row>
    <row r="2" spans="1:10" ht="18.75" customHeight="1">
      <c r="A2" s="203" t="str">
        <f>'Печь-мангал Vesta'!A2:H2</f>
        <v xml:space="preserve">Адрес: 425200,Республика Марий Эл, г. Йошкар-Ола,  Медведево пгт, ул. Железнодорожная д.13                                                                                                                               </v>
      </c>
      <c r="B2" s="204"/>
      <c r="C2" s="204"/>
      <c r="D2" s="204"/>
      <c r="E2" s="204"/>
      <c r="F2" s="204"/>
      <c r="G2" s="204"/>
      <c r="H2" s="205"/>
      <c r="I2" s="50"/>
      <c r="J2" s="72"/>
    </row>
    <row r="3" spans="1:10" ht="18.75" customHeight="1">
      <c r="A3" s="259" t="str">
        <f>'Печь-мангал Vesta'!A3:H3</f>
        <v>Тел: +7-927-883-49-10, +7-906-334-73-73; E-mail: sales@mangalvesta.ru www.en.mangalvesta.ru</v>
      </c>
      <c r="B3" s="260"/>
      <c r="C3" s="260"/>
      <c r="D3" s="260"/>
      <c r="E3" s="260"/>
      <c r="F3" s="260"/>
      <c r="G3" s="260"/>
      <c r="H3" s="261"/>
      <c r="I3" s="50"/>
      <c r="J3" s="72"/>
    </row>
    <row r="4" spans="1:10" ht="24.75" customHeight="1">
      <c r="A4" s="255" t="s">
        <v>102</v>
      </c>
      <c r="B4" s="255"/>
      <c r="C4" s="255"/>
      <c r="D4" s="255"/>
      <c r="E4" s="255"/>
      <c r="F4" s="255"/>
      <c r="G4" s="255"/>
      <c r="H4" s="50"/>
      <c r="I4" s="50"/>
      <c r="J4" s="72"/>
    </row>
    <row r="5" spans="1:10" ht="15.75">
      <c r="A5" s="256"/>
      <c r="B5" s="256"/>
      <c r="C5" s="256"/>
      <c r="D5" s="256"/>
      <c r="E5" s="256"/>
      <c r="F5" s="256"/>
      <c r="G5" s="256"/>
      <c r="H5" s="256"/>
      <c r="I5" s="107"/>
      <c r="J5" s="72"/>
    </row>
    <row r="6" spans="1:10" ht="57.75" customHeight="1">
      <c r="A6" s="73" t="s">
        <v>29</v>
      </c>
      <c r="B6" s="91" t="s">
        <v>30</v>
      </c>
      <c r="C6" s="91" t="s">
        <v>103</v>
      </c>
      <c r="D6" s="91" t="s">
        <v>104</v>
      </c>
      <c r="E6" s="91" t="s">
        <v>105</v>
      </c>
      <c r="F6" s="182" t="s">
        <v>179</v>
      </c>
      <c r="G6" s="182"/>
      <c r="H6" s="182"/>
      <c r="I6" s="107"/>
      <c r="J6" s="72"/>
    </row>
    <row r="7" spans="1:10" ht="15.75">
      <c r="A7" s="44"/>
      <c r="B7" s="44"/>
      <c r="C7" s="44"/>
      <c r="D7" s="44"/>
      <c r="E7" s="44"/>
      <c r="F7" s="191" t="s">
        <v>154</v>
      </c>
      <c r="G7" s="247"/>
      <c r="H7" s="192"/>
      <c r="I7" s="50"/>
      <c r="J7" s="72"/>
    </row>
    <row r="8" spans="1:10" ht="40.5" customHeight="1">
      <c r="A8" s="74" t="s">
        <v>106</v>
      </c>
      <c r="B8" s="74" t="s">
        <v>0</v>
      </c>
      <c r="C8" s="75">
        <v>160</v>
      </c>
      <c r="D8" s="75" t="s">
        <v>14</v>
      </c>
      <c r="E8" s="75">
        <v>2</v>
      </c>
      <c r="F8" s="126">
        <f>88800*0.05+88800</f>
        <v>93240</v>
      </c>
      <c r="G8" s="127"/>
      <c r="H8" s="128"/>
      <c r="I8" s="50"/>
      <c r="J8" s="72"/>
    </row>
    <row r="9" spans="1:10" ht="42" customHeight="1">
      <c r="A9" s="74" t="s">
        <v>107</v>
      </c>
      <c r="B9" s="74" t="s">
        <v>1</v>
      </c>
      <c r="C9" s="75">
        <v>228</v>
      </c>
      <c r="D9" s="75" t="s">
        <v>15</v>
      </c>
      <c r="E9" s="75">
        <v>4</v>
      </c>
      <c r="F9" s="126">
        <f>172800*0.05+172800</f>
        <v>181440</v>
      </c>
      <c r="G9" s="127"/>
      <c r="H9" s="128"/>
      <c r="I9" s="50"/>
      <c r="J9" s="72"/>
    </row>
    <row r="10" spans="1:10" ht="45" customHeight="1">
      <c r="A10" s="74" t="s">
        <v>108</v>
      </c>
      <c r="B10" s="75" t="s">
        <v>2</v>
      </c>
      <c r="C10" s="75">
        <v>380</v>
      </c>
      <c r="D10" s="75" t="s">
        <v>16</v>
      </c>
      <c r="E10" s="76">
        <v>7</v>
      </c>
      <c r="F10" s="126">
        <f>252600*0.05+252600</f>
        <v>265230</v>
      </c>
      <c r="G10" s="127"/>
      <c r="H10" s="128"/>
      <c r="I10" s="50"/>
      <c r="J10" s="72"/>
    </row>
    <row r="11" spans="1:10" ht="200.25" customHeight="1">
      <c r="A11" s="74"/>
      <c r="B11" s="257" t="s">
        <v>109</v>
      </c>
      <c r="C11" s="257"/>
      <c r="D11" s="257"/>
      <c r="E11" s="257"/>
      <c r="F11" s="257"/>
      <c r="G11" s="257"/>
      <c r="H11" s="257"/>
      <c r="I11" s="50"/>
      <c r="J11" s="72"/>
    </row>
    <row r="12" spans="1:10" ht="57" customHeight="1">
      <c r="A12" s="20"/>
      <c r="B12" s="77"/>
      <c r="C12" s="77"/>
      <c r="D12" s="77"/>
      <c r="E12" s="77"/>
      <c r="F12" s="77"/>
      <c r="G12" s="77"/>
      <c r="H12" s="77"/>
      <c r="I12" s="72"/>
      <c r="J12" s="72"/>
    </row>
    <row r="13" spans="1:10" ht="15.75">
      <c r="A13" s="258"/>
      <c r="B13" s="258"/>
      <c r="C13" s="258"/>
      <c r="D13" s="258"/>
      <c r="E13" s="110"/>
      <c r="F13" s="78"/>
      <c r="G13" s="78"/>
      <c r="H13" s="72"/>
      <c r="I13" s="72"/>
      <c r="J13" s="72"/>
    </row>
    <row r="14" spans="1:10" ht="45.75" customHeight="1">
      <c r="A14" s="22" t="s">
        <v>35</v>
      </c>
      <c r="B14" s="22" t="s">
        <v>110</v>
      </c>
      <c r="C14" s="182" t="s">
        <v>180</v>
      </c>
      <c r="D14" s="182"/>
      <c r="E14" s="111"/>
      <c r="F14" s="79"/>
      <c r="G14" s="79"/>
      <c r="H14" s="72"/>
      <c r="I14" s="72"/>
      <c r="J14" s="72"/>
    </row>
    <row r="15" spans="1:10" ht="40.5" customHeight="1">
      <c r="A15" s="57" t="s">
        <v>111</v>
      </c>
      <c r="B15" s="80" t="s">
        <v>112</v>
      </c>
      <c r="C15" s="253">
        <f>5000*0.05+5000</f>
        <v>5250</v>
      </c>
      <c r="D15" s="254"/>
      <c r="E15" s="79"/>
      <c r="F15" s="79"/>
      <c r="G15" s="79"/>
      <c r="H15" s="72"/>
      <c r="I15" s="72"/>
      <c r="J15" s="72"/>
    </row>
    <row r="16" spans="1:10" ht="15.75">
      <c r="A16" s="115" t="s">
        <v>184</v>
      </c>
      <c r="B16" s="114"/>
      <c r="C16" s="251">
        <f>5100*0.05+5100</f>
        <v>5355</v>
      </c>
      <c r="D16" s="252"/>
      <c r="E16" s="72"/>
      <c r="F16" s="72"/>
      <c r="G16" s="72"/>
      <c r="H16" s="72"/>
      <c r="I16" s="72"/>
      <c r="J16" s="72"/>
    </row>
    <row r="17" spans="1:10" ht="15.75">
      <c r="A17" s="72"/>
      <c r="B17" s="72"/>
      <c r="C17" s="72"/>
      <c r="D17" s="72"/>
      <c r="E17" s="72"/>
      <c r="F17" s="72"/>
      <c r="G17" s="72"/>
      <c r="H17" s="72"/>
      <c r="I17" s="72"/>
      <c r="J17" s="72"/>
    </row>
    <row r="18" spans="1:10" ht="15.75">
      <c r="A18" s="72"/>
      <c r="B18" s="72"/>
      <c r="C18" s="72"/>
      <c r="D18" s="72"/>
      <c r="E18" s="72"/>
      <c r="F18" s="72"/>
      <c r="G18" s="72"/>
      <c r="H18" s="72"/>
      <c r="I18" s="72"/>
      <c r="J18" s="72"/>
    </row>
    <row r="19" spans="1:10" ht="15.75">
      <c r="A19" s="72"/>
      <c r="B19" s="72"/>
      <c r="C19" s="72"/>
      <c r="D19" s="72"/>
      <c r="E19" s="72"/>
      <c r="F19" s="72"/>
      <c r="G19" s="72"/>
      <c r="H19" s="72"/>
      <c r="I19" s="72"/>
      <c r="J19" s="72"/>
    </row>
    <row r="20" spans="1:10" ht="15.75">
      <c r="A20" s="72"/>
      <c r="B20" s="72"/>
      <c r="C20" s="72"/>
      <c r="D20" s="72"/>
      <c r="E20" s="72"/>
      <c r="F20" s="72"/>
      <c r="G20" s="72"/>
      <c r="H20" s="72"/>
      <c r="I20" s="72"/>
      <c r="J20" s="72"/>
    </row>
    <row r="21" spans="1:10" ht="15.75">
      <c r="A21" s="72"/>
      <c r="B21" s="72"/>
      <c r="C21" s="72"/>
      <c r="D21" s="72"/>
      <c r="E21" s="72"/>
      <c r="F21" s="72"/>
      <c r="G21" s="72"/>
      <c r="H21" s="72"/>
      <c r="I21" s="72"/>
      <c r="J21" s="72"/>
    </row>
    <row r="22" spans="1:10" ht="15.75">
      <c r="A22" s="72"/>
      <c r="B22" s="72"/>
      <c r="C22" s="72"/>
      <c r="D22" s="72"/>
      <c r="E22" s="72"/>
      <c r="F22" s="72"/>
      <c r="G22" s="72"/>
      <c r="H22" s="72"/>
      <c r="I22" s="72"/>
      <c r="J22" s="72"/>
    </row>
    <row r="23" spans="1:10" ht="15.75">
      <c r="A23" s="72"/>
      <c r="B23" s="72"/>
      <c r="C23" s="72"/>
      <c r="D23" s="72"/>
      <c r="E23" s="72"/>
      <c r="F23" s="72"/>
      <c r="G23" s="72"/>
      <c r="H23" s="72"/>
      <c r="I23" s="72"/>
      <c r="J23" s="72"/>
    </row>
    <row r="24" spans="1:10" ht="15.75">
      <c r="A24" s="72"/>
      <c r="B24" s="72"/>
      <c r="C24" s="72"/>
      <c r="D24" s="72"/>
      <c r="E24" s="72"/>
      <c r="F24" s="72"/>
      <c r="G24" s="72"/>
      <c r="H24" s="72"/>
      <c r="I24" s="72"/>
      <c r="J24" s="72"/>
    </row>
    <row r="25" spans="1:10" ht="15.75">
      <c r="A25" s="72"/>
      <c r="B25" s="72"/>
      <c r="C25" s="72"/>
      <c r="D25" s="72"/>
      <c r="E25" s="72"/>
      <c r="F25" s="72"/>
      <c r="G25" s="72"/>
      <c r="H25" s="72"/>
      <c r="I25" s="72"/>
      <c r="J25" s="72"/>
    </row>
    <row r="26" spans="1:10" ht="15.75">
      <c r="A26" s="72"/>
      <c r="B26" s="72"/>
      <c r="C26" s="72"/>
      <c r="D26" s="72"/>
      <c r="E26" s="72"/>
      <c r="F26" s="72"/>
      <c r="G26" s="72"/>
      <c r="H26" s="72"/>
      <c r="I26" s="72"/>
      <c r="J26" s="72"/>
    </row>
    <row r="27" spans="1:10" ht="15.75">
      <c r="A27" s="72"/>
      <c r="B27" s="72"/>
      <c r="C27" s="72"/>
      <c r="D27" s="72"/>
      <c r="E27" s="72"/>
      <c r="F27" s="72"/>
      <c r="G27" s="72"/>
      <c r="H27" s="72"/>
      <c r="I27" s="72"/>
      <c r="J27" s="72"/>
    </row>
    <row r="28" spans="1:10" ht="15.75">
      <c r="A28" s="72"/>
      <c r="B28" s="72"/>
      <c r="C28" s="72"/>
      <c r="D28" s="72"/>
      <c r="E28" s="72"/>
      <c r="F28" s="72"/>
      <c r="G28" s="72"/>
      <c r="H28" s="72"/>
      <c r="I28" s="72"/>
      <c r="J28" s="72"/>
    </row>
    <row r="29" spans="1:10" ht="15.75">
      <c r="A29" s="72"/>
      <c r="B29" s="72"/>
      <c r="C29" s="72"/>
      <c r="D29" s="72"/>
      <c r="E29" s="72"/>
      <c r="F29" s="72"/>
      <c r="G29" s="72"/>
      <c r="H29" s="72"/>
      <c r="I29" s="72"/>
      <c r="J29" s="72"/>
    </row>
    <row r="30" spans="1:10" ht="15.75">
      <c r="A30" s="72"/>
      <c r="B30" s="72"/>
      <c r="C30" s="72"/>
      <c r="D30" s="72"/>
      <c r="E30" s="72"/>
      <c r="F30" s="72"/>
      <c r="G30" s="72"/>
      <c r="H30" s="72"/>
      <c r="I30" s="72"/>
      <c r="J30" s="72"/>
    </row>
    <row r="31" spans="1:10" ht="15.75">
      <c r="A31" s="72"/>
      <c r="B31" s="72"/>
      <c r="C31" s="72"/>
      <c r="D31" s="72"/>
      <c r="E31" s="72"/>
      <c r="F31" s="72"/>
      <c r="G31" s="72"/>
      <c r="H31" s="72"/>
      <c r="I31" s="72"/>
      <c r="J31" s="72"/>
    </row>
    <row r="32" spans="1:10" ht="15.75">
      <c r="A32" s="72"/>
      <c r="B32" s="72"/>
      <c r="C32" s="72"/>
      <c r="D32" s="72"/>
      <c r="E32" s="72"/>
      <c r="F32" s="72"/>
      <c r="G32" s="72"/>
      <c r="H32" s="72"/>
      <c r="I32" s="72"/>
      <c r="J32" s="72"/>
    </row>
    <row r="33" spans="1:10" ht="15.75">
      <c r="A33" s="72"/>
      <c r="B33" s="72"/>
      <c r="C33" s="72"/>
      <c r="D33" s="72"/>
      <c r="E33" s="72"/>
      <c r="F33" s="72"/>
      <c r="G33" s="72"/>
      <c r="H33" s="72"/>
      <c r="I33" s="72"/>
      <c r="J33" s="72"/>
    </row>
    <row r="34" spans="1:10" ht="15.75">
      <c r="A34" s="72"/>
      <c r="B34" s="72"/>
      <c r="C34" s="72"/>
      <c r="D34" s="72"/>
      <c r="E34" s="72"/>
      <c r="F34" s="72"/>
      <c r="G34" s="72"/>
      <c r="H34" s="72"/>
      <c r="I34" s="72"/>
      <c r="J34" s="72"/>
    </row>
  </sheetData>
  <mergeCells count="15">
    <mergeCell ref="A1:H1"/>
    <mergeCell ref="A2:H2"/>
    <mergeCell ref="A3:H3"/>
    <mergeCell ref="F6:H6"/>
    <mergeCell ref="F8:H8"/>
    <mergeCell ref="C16:D16"/>
    <mergeCell ref="C14:D14"/>
    <mergeCell ref="C15:D15"/>
    <mergeCell ref="A4:G4"/>
    <mergeCell ref="A5:H5"/>
    <mergeCell ref="F7:H7"/>
    <mergeCell ref="B11:H11"/>
    <mergeCell ref="A13:D13"/>
    <mergeCell ref="F9:H9"/>
    <mergeCell ref="F10:H10"/>
  </mergeCells>
  <pageMargins left="0.70866141732283472" right="0.70866141732283472" top="0.35433070866141736" bottom="0.35433070866141736" header="0.31496062992125984" footer="0.31496062992125984"/>
  <pageSetup paperSize="9" orientation="landscape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H17"/>
  <sheetViews>
    <sheetView workbookViewId="0">
      <selection activeCell="F9" sqref="F9"/>
    </sheetView>
  </sheetViews>
  <sheetFormatPr defaultRowHeight="15"/>
  <cols>
    <col min="1" max="1" width="21.42578125" customWidth="1"/>
    <col min="2" max="2" width="23.140625" customWidth="1"/>
    <col min="3" max="3" width="22.42578125" customWidth="1"/>
    <col min="4" max="4" width="11.140625" customWidth="1"/>
    <col min="5" max="5" width="15.7109375" customWidth="1"/>
    <col min="6" max="6" width="12.7109375" customWidth="1"/>
    <col min="7" max="7" width="13.42578125" customWidth="1"/>
    <col min="8" max="8" width="9.7109375" customWidth="1"/>
  </cols>
  <sheetData>
    <row r="1" spans="1:8" ht="15.75">
      <c r="A1" s="262" t="str">
        <f>'Печь-мангал Vesta'!A1:H1</f>
        <v>ООО "Веста"</v>
      </c>
      <c r="B1" s="263"/>
      <c r="C1" s="263"/>
      <c r="D1" s="263"/>
      <c r="E1" s="263"/>
      <c r="F1" s="263"/>
      <c r="G1" s="264"/>
      <c r="H1" s="50"/>
    </row>
    <row r="2" spans="1:8" ht="15.75" customHeight="1">
      <c r="A2" s="221" t="str">
        <f>'Печь-мангал Vesta'!A2:H2</f>
        <v xml:space="preserve">Адрес: 425200,Республика Марий Эл, г. Йошкар-Ола,  Медведево пгт, ул. Железнодорожная д.13                                                                                                                               </v>
      </c>
      <c r="B2" s="222"/>
      <c r="C2" s="222"/>
      <c r="D2" s="222"/>
      <c r="E2" s="222"/>
      <c r="F2" s="222"/>
      <c r="G2" s="271"/>
      <c r="H2" s="50"/>
    </row>
    <row r="3" spans="1:8" ht="18.75" customHeight="1">
      <c r="A3" s="268" t="str">
        <f>'Печь-мангал Vesta'!A3:H3</f>
        <v>Тел: +7-927-883-49-10, +7-906-334-73-73; E-mail: sales@mangalvesta.ru www.en.mangalvesta.ru</v>
      </c>
      <c r="B3" s="269"/>
      <c r="C3" s="269"/>
      <c r="D3" s="269"/>
      <c r="E3" s="269"/>
      <c r="F3" s="269"/>
      <c r="G3" s="270"/>
      <c r="H3" s="50"/>
    </row>
    <row r="4" spans="1:8" ht="15.75">
      <c r="A4" s="267" t="s">
        <v>113</v>
      </c>
      <c r="B4" s="267"/>
      <c r="C4" s="267"/>
      <c r="D4" s="267"/>
      <c r="E4" s="267"/>
      <c r="F4" s="267"/>
      <c r="G4" s="50"/>
      <c r="H4" s="50"/>
    </row>
    <row r="5" spans="1:8" ht="15.75">
      <c r="A5" s="81"/>
      <c r="B5" s="82"/>
      <c r="C5" s="82"/>
      <c r="D5" s="82"/>
      <c r="E5" s="82"/>
      <c r="F5" s="265"/>
      <c r="G5" s="266"/>
      <c r="H5" s="113"/>
    </row>
    <row r="6" spans="1:8" ht="63.75" customHeight="1">
      <c r="A6" s="83" t="s">
        <v>29</v>
      </c>
      <c r="B6" s="70" t="s">
        <v>114</v>
      </c>
      <c r="C6" s="70" t="s">
        <v>115</v>
      </c>
      <c r="D6" s="70" t="s">
        <v>103</v>
      </c>
      <c r="E6" s="70" t="s">
        <v>116</v>
      </c>
      <c r="F6" s="217" t="s">
        <v>179</v>
      </c>
      <c r="G6" s="218"/>
      <c r="H6" s="107"/>
    </row>
    <row r="7" spans="1:8" ht="15.75">
      <c r="A7" s="55"/>
      <c r="B7" s="65"/>
      <c r="C7" s="65"/>
      <c r="D7" s="65"/>
      <c r="E7" s="65"/>
      <c r="F7" s="229" t="s">
        <v>154</v>
      </c>
      <c r="G7" s="231"/>
      <c r="H7" s="50"/>
    </row>
    <row r="8" spans="1:8" ht="44.25" customHeight="1">
      <c r="A8" s="84" t="s">
        <v>117</v>
      </c>
      <c r="B8" s="57" t="s">
        <v>118</v>
      </c>
      <c r="C8" s="57" t="s">
        <v>119</v>
      </c>
      <c r="D8" s="57">
        <v>184</v>
      </c>
      <c r="E8" s="57">
        <v>657</v>
      </c>
      <c r="F8" s="215">
        <f>74100*0.05+74100</f>
        <v>77805</v>
      </c>
      <c r="G8" s="216"/>
      <c r="H8" s="50"/>
    </row>
    <row r="9" spans="1:8" ht="15.75">
      <c r="A9" s="50"/>
      <c r="B9" s="50"/>
      <c r="C9" s="50"/>
      <c r="D9" s="50"/>
      <c r="E9" s="50"/>
      <c r="F9" s="50"/>
      <c r="G9" s="50"/>
      <c r="H9" s="50"/>
    </row>
    <row r="10" spans="1:8" ht="15.75">
      <c r="A10" s="50"/>
      <c r="B10" s="50"/>
      <c r="C10" s="50"/>
      <c r="D10" s="50"/>
      <c r="E10" s="50"/>
      <c r="F10" s="50"/>
      <c r="G10" s="50"/>
      <c r="H10" s="50"/>
    </row>
    <row r="11" spans="1:8" ht="15.75">
      <c r="A11" s="50"/>
      <c r="B11" s="50"/>
      <c r="C11" s="50"/>
      <c r="D11" s="50"/>
      <c r="E11" s="50"/>
      <c r="F11" s="50"/>
      <c r="G11" s="50"/>
      <c r="H11" s="50"/>
    </row>
    <row r="12" spans="1:8" ht="15.75">
      <c r="A12" s="50"/>
      <c r="B12" s="50"/>
      <c r="C12" s="50"/>
      <c r="D12" s="50"/>
      <c r="E12" s="50"/>
      <c r="F12" s="50"/>
      <c r="G12" s="50"/>
      <c r="H12" s="50"/>
    </row>
    <row r="13" spans="1:8" ht="15.75">
      <c r="A13" s="50"/>
      <c r="B13" s="50"/>
      <c r="C13" s="50"/>
      <c r="D13" s="50"/>
      <c r="E13" s="50"/>
      <c r="F13" s="50"/>
      <c r="G13" s="50"/>
      <c r="H13" s="50"/>
    </row>
    <row r="14" spans="1:8" ht="15.75">
      <c r="A14" s="50"/>
      <c r="B14" s="50"/>
      <c r="C14" s="50"/>
      <c r="D14" s="50"/>
      <c r="E14" s="50"/>
      <c r="F14" s="50"/>
      <c r="G14" s="50"/>
      <c r="H14" s="50"/>
    </row>
    <row r="15" spans="1:8" ht="15.75">
      <c r="A15" s="50"/>
      <c r="B15" s="50"/>
      <c r="C15" s="50"/>
      <c r="D15" s="50"/>
      <c r="E15" s="50"/>
      <c r="F15" s="50"/>
      <c r="G15" s="50"/>
      <c r="H15" s="50"/>
    </row>
    <row r="16" spans="1:8" ht="15.75">
      <c r="A16" s="50"/>
      <c r="B16" s="50"/>
      <c r="C16" s="50"/>
      <c r="D16" s="50"/>
      <c r="E16" s="50"/>
      <c r="F16" s="50"/>
      <c r="G16" s="50"/>
      <c r="H16" s="50"/>
    </row>
    <row r="17" spans="1:8" ht="15.75">
      <c r="A17" s="50"/>
      <c r="B17" s="50"/>
      <c r="C17" s="50"/>
      <c r="D17" s="50"/>
      <c r="E17" s="50"/>
      <c r="F17" s="50"/>
      <c r="G17" s="50"/>
      <c r="H17" s="50"/>
    </row>
  </sheetData>
  <mergeCells count="8">
    <mergeCell ref="A1:G1"/>
    <mergeCell ref="F5:G5"/>
    <mergeCell ref="F6:G6"/>
    <mergeCell ref="F8:G8"/>
    <mergeCell ref="A4:F4"/>
    <mergeCell ref="F7:G7"/>
    <mergeCell ref="A3:G3"/>
    <mergeCell ref="A2:G2"/>
  </mergeCells>
  <pageMargins left="0.70866141732283472" right="0.70866141732283472" top="0.35433070866141736" bottom="0.35433070866141736" header="0.31496062992125984" footer="0.31496062992125984"/>
  <pageSetup paperSize="9" orientation="landscape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I13"/>
  <sheetViews>
    <sheetView topLeftCell="A7" workbookViewId="0">
      <selection activeCell="B14" sqref="B14"/>
    </sheetView>
  </sheetViews>
  <sheetFormatPr defaultRowHeight="15"/>
  <cols>
    <col min="1" max="1" width="27.5703125" customWidth="1"/>
    <col min="2" max="2" width="22" customWidth="1"/>
    <col min="3" max="3" width="13.5703125" customWidth="1"/>
    <col min="4" max="4" width="13.85546875" customWidth="1"/>
    <col min="5" max="5" width="11.28515625" customWidth="1"/>
    <col min="7" max="7" width="4.42578125" customWidth="1"/>
    <col min="8" max="8" width="13.140625" customWidth="1"/>
    <col min="9" max="9" width="10.7109375" customWidth="1"/>
  </cols>
  <sheetData>
    <row r="1" spans="1:9" ht="15.75" customHeight="1">
      <c r="A1" s="272" t="str">
        <f>'Печь-мангал Vesta'!A1:H1</f>
        <v>ООО "Веста"</v>
      </c>
      <c r="B1" s="272"/>
      <c r="C1" s="272"/>
      <c r="D1" s="272"/>
      <c r="E1" s="272"/>
      <c r="F1" s="272"/>
      <c r="G1" s="272"/>
      <c r="H1" s="273"/>
    </row>
    <row r="2" spans="1:9" ht="15.75" customHeight="1">
      <c r="A2" s="221" t="str">
        <f>'Печь-мангал Vesta'!A2:H2</f>
        <v xml:space="preserve">Адрес: 425200,Республика Марий Эл, г. Йошкар-Ола,  Медведево пгт, ул. Железнодорожная д.13                                                                                                                               </v>
      </c>
      <c r="B2" s="222"/>
      <c r="C2" s="222"/>
      <c r="D2" s="222"/>
      <c r="E2" s="222"/>
      <c r="F2" s="222"/>
      <c r="G2" s="222"/>
      <c r="H2" s="271"/>
    </row>
    <row r="3" spans="1:9" ht="18.75" customHeight="1">
      <c r="A3" s="279" t="str">
        <f>'Печь-мангал Vesta'!A3:H3</f>
        <v>Тел: +7-927-883-49-10, +7-906-334-73-73; E-mail: sales@mangalvesta.ru www.en.mangalvesta.ru</v>
      </c>
      <c r="B3" s="280"/>
      <c r="C3" s="280"/>
      <c r="D3" s="280"/>
      <c r="E3" s="280"/>
      <c r="F3" s="280"/>
      <c r="G3" s="280"/>
      <c r="H3" s="281"/>
    </row>
    <row r="4" spans="1:9" ht="15.75">
      <c r="A4" s="267" t="s">
        <v>120</v>
      </c>
      <c r="B4" s="267"/>
      <c r="C4" s="267"/>
      <c r="D4" s="267"/>
      <c r="E4" s="267"/>
      <c r="F4" s="267"/>
      <c r="G4" s="267"/>
      <c r="H4" s="50"/>
      <c r="I4" s="50"/>
    </row>
    <row r="5" spans="1:9" ht="15.75">
      <c r="A5" s="282"/>
      <c r="B5" s="282"/>
      <c r="C5" s="282"/>
      <c r="D5" s="282"/>
      <c r="E5" s="282"/>
      <c r="F5" s="282"/>
      <c r="G5" s="282"/>
      <c r="H5" s="282"/>
      <c r="I5" s="113"/>
    </row>
    <row r="6" spans="1:9" ht="75" customHeight="1">
      <c r="A6" s="54" t="s">
        <v>29</v>
      </c>
      <c r="B6" s="70" t="s">
        <v>122</v>
      </c>
      <c r="C6" s="70" t="s">
        <v>123</v>
      </c>
      <c r="D6" s="70" t="s">
        <v>86</v>
      </c>
      <c r="E6" s="70" t="s">
        <v>103</v>
      </c>
      <c r="F6" s="237" t="s">
        <v>179</v>
      </c>
      <c r="G6" s="237"/>
      <c r="H6" s="237"/>
      <c r="I6" s="107"/>
    </row>
    <row r="7" spans="1:9" ht="15.75">
      <c r="A7" s="65"/>
      <c r="B7" s="65"/>
      <c r="C7" s="65"/>
      <c r="D7" s="65"/>
      <c r="E7" s="65"/>
      <c r="F7" s="229" t="s">
        <v>154</v>
      </c>
      <c r="G7" s="230"/>
      <c r="H7" s="231"/>
      <c r="I7" s="50"/>
    </row>
    <row r="8" spans="1:9" ht="30" customHeight="1">
      <c r="A8" s="57" t="s">
        <v>121</v>
      </c>
      <c r="B8" s="57" t="s">
        <v>17</v>
      </c>
      <c r="C8" s="57">
        <v>7</v>
      </c>
      <c r="D8" s="57" t="s">
        <v>18</v>
      </c>
      <c r="E8" s="57">
        <v>82</v>
      </c>
      <c r="F8" s="215">
        <f>52000*0.05+52000</f>
        <v>54600</v>
      </c>
      <c r="G8" s="238"/>
      <c r="H8" s="216"/>
      <c r="I8" s="50"/>
    </row>
    <row r="9" spans="1:9" ht="117.75" customHeight="1">
      <c r="A9" s="57"/>
      <c r="B9" s="277" t="s">
        <v>124</v>
      </c>
      <c r="C9" s="278"/>
      <c r="D9" s="278"/>
      <c r="E9" s="278"/>
      <c r="F9" s="278"/>
      <c r="G9" s="278"/>
      <c r="H9" s="236"/>
      <c r="I9" s="50"/>
    </row>
    <row r="10" spans="1:9" ht="18" customHeight="1">
      <c r="A10" s="68"/>
      <c r="B10" s="61"/>
      <c r="C10" s="61"/>
      <c r="D10" s="106"/>
      <c r="E10" s="61"/>
      <c r="F10" s="61"/>
      <c r="G10" s="61"/>
      <c r="H10" s="61"/>
      <c r="I10" s="50"/>
    </row>
    <row r="11" spans="1:9" ht="15.75">
      <c r="A11" s="274"/>
      <c r="B11" s="275"/>
      <c r="C11" s="276"/>
      <c r="D11" s="107"/>
      <c r="E11" s="71"/>
      <c r="F11" s="71"/>
      <c r="G11" s="71"/>
      <c r="H11" s="50"/>
      <c r="I11" s="50"/>
    </row>
    <row r="12" spans="1:9" ht="31.5" customHeight="1">
      <c r="A12" s="70" t="s">
        <v>35</v>
      </c>
      <c r="B12" s="217" t="s">
        <v>179</v>
      </c>
      <c r="C12" s="218"/>
      <c r="D12" s="107"/>
      <c r="E12" s="63"/>
      <c r="F12" s="63"/>
      <c r="G12" s="63"/>
      <c r="H12" s="50"/>
      <c r="I12" s="50"/>
    </row>
    <row r="13" spans="1:9" ht="24.75" customHeight="1">
      <c r="A13" s="57" t="s">
        <v>125</v>
      </c>
      <c r="B13" s="215">
        <f>2500*0.05+2500</f>
        <v>2625</v>
      </c>
      <c r="C13" s="216"/>
      <c r="D13" s="63"/>
      <c r="E13" s="63"/>
      <c r="F13" s="63"/>
      <c r="G13" s="63"/>
      <c r="H13" s="50"/>
      <c r="I13" s="50"/>
    </row>
  </sheetData>
  <mergeCells count="12">
    <mergeCell ref="B12:C12"/>
    <mergeCell ref="B13:C13"/>
    <mergeCell ref="A1:H1"/>
    <mergeCell ref="A11:C11"/>
    <mergeCell ref="F7:H7"/>
    <mergeCell ref="A4:G4"/>
    <mergeCell ref="B9:H9"/>
    <mergeCell ref="A3:H3"/>
    <mergeCell ref="A2:H2"/>
    <mergeCell ref="F6:H6"/>
    <mergeCell ref="F8:H8"/>
    <mergeCell ref="A5:H5"/>
  </mergeCells>
  <pageMargins left="0.70866141732283472" right="0.70866141732283472" top="0.35433070866141736" bottom="0.35433070866141736" header="0.31496062992125984" footer="0.31496062992125984"/>
  <pageSetup paperSize="9" orientation="landscape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E14"/>
  <sheetViews>
    <sheetView topLeftCell="A7" workbookViewId="0">
      <selection activeCell="B9" sqref="B9:D9"/>
    </sheetView>
  </sheetViews>
  <sheetFormatPr defaultRowHeight="15"/>
  <cols>
    <col min="1" max="1" width="27.5703125" customWidth="1"/>
    <col min="2" max="2" width="22.140625" customWidth="1"/>
    <col min="3" max="3" width="12" customWidth="1"/>
    <col min="4" max="4" width="19.5703125" customWidth="1"/>
  </cols>
  <sheetData>
    <row r="1" spans="1:5" ht="15.75">
      <c r="A1" s="289" t="str">
        <f>'[1]Печь-мангал Vesta'!A1:H1</f>
        <v>ООО "Веста"</v>
      </c>
      <c r="B1" s="219"/>
      <c r="C1" s="219"/>
      <c r="D1" s="290"/>
      <c r="E1" s="50"/>
    </row>
    <row r="2" spans="1:5" ht="15.75">
      <c r="A2" s="222" t="str">
        <f>'[1]Печь-мангал Vesta'!A2:H2</f>
        <v xml:space="preserve">Адрес: 425200,Республика Марий Эл, г. Йошкар-Ола,  Медведево пгт, ул. Железнодорожная д.13                                                                                                                               </v>
      </c>
      <c r="B2" s="222"/>
      <c r="C2" s="222"/>
      <c r="D2" s="271"/>
      <c r="E2" s="50"/>
    </row>
    <row r="3" spans="1:5" ht="15.75">
      <c r="A3" s="269" t="str">
        <f>'[1]Печь-мангал Vesta'!A3:H3</f>
        <v>Тел: +7-927-883-49-10, +7-906-334-73-73; E-mail: sales@mangalvesta.ru www.en.mangalvesta.ru</v>
      </c>
      <c r="B3" s="269"/>
      <c r="C3" s="269"/>
      <c r="D3" s="270"/>
      <c r="E3" s="50"/>
    </row>
    <row r="4" spans="1:5" ht="15.75">
      <c r="A4" s="267" t="s">
        <v>194</v>
      </c>
      <c r="B4" s="267"/>
      <c r="C4" s="267"/>
      <c r="D4" s="267"/>
      <c r="E4" s="50"/>
    </row>
    <row r="5" spans="1:5" ht="15.75">
      <c r="A5" s="81"/>
      <c r="B5" s="82"/>
      <c r="C5" s="82"/>
      <c r="D5" s="120"/>
      <c r="E5" s="113"/>
    </row>
    <row r="6" spans="1:5" ht="47.25">
      <c r="A6" s="83" t="s">
        <v>29</v>
      </c>
      <c r="B6" s="117" t="s">
        <v>185</v>
      </c>
      <c r="C6" s="117" t="s">
        <v>103</v>
      </c>
      <c r="D6" s="117" t="s">
        <v>179</v>
      </c>
      <c r="E6" s="107"/>
    </row>
    <row r="7" spans="1:5" ht="15.75">
      <c r="A7" s="116"/>
      <c r="B7" s="65"/>
      <c r="C7" s="65"/>
      <c r="D7" s="65" t="s">
        <v>154</v>
      </c>
      <c r="E7" s="50"/>
    </row>
    <row r="8" spans="1:5" ht="47.25">
      <c r="A8" s="84" t="s">
        <v>186</v>
      </c>
      <c r="B8" s="118" t="s">
        <v>187</v>
      </c>
      <c r="C8" s="118">
        <v>250</v>
      </c>
      <c r="D8" s="119">
        <f>90300*0.05+90300</f>
        <v>94815</v>
      </c>
      <c r="E8" s="50"/>
    </row>
    <row r="9" spans="1:5">
      <c r="A9" s="291"/>
      <c r="B9" s="294" t="s">
        <v>188</v>
      </c>
      <c r="C9" s="295"/>
      <c r="D9" s="296"/>
    </row>
    <row r="10" spans="1:5">
      <c r="A10" s="292"/>
      <c r="B10" s="283" t="s">
        <v>189</v>
      </c>
      <c r="C10" s="284"/>
      <c r="D10" s="285"/>
    </row>
    <row r="11" spans="1:5">
      <c r="A11" s="292"/>
      <c r="B11" s="283" t="s">
        <v>190</v>
      </c>
      <c r="C11" s="284"/>
      <c r="D11" s="285"/>
    </row>
    <row r="12" spans="1:5">
      <c r="A12" s="292"/>
      <c r="B12" s="283" t="s">
        <v>191</v>
      </c>
      <c r="C12" s="284"/>
      <c r="D12" s="285"/>
    </row>
    <row r="13" spans="1:5">
      <c r="A13" s="292"/>
      <c r="B13" s="283" t="s">
        <v>192</v>
      </c>
      <c r="C13" s="284"/>
      <c r="D13" s="285"/>
    </row>
    <row r="14" spans="1:5">
      <c r="A14" s="293"/>
      <c r="B14" s="286" t="s">
        <v>193</v>
      </c>
      <c r="C14" s="287"/>
      <c r="D14" s="288"/>
    </row>
  </sheetData>
  <mergeCells count="11">
    <mergeCell ref="B13:D13"/>
    <mergeCell ref="B14:D14"/>
    <mergeCell ref="A1:D1"/>
    <mergeCell ref="A2:D2"/>
    <mergeCell ref="A3:D3"/>
    <mergeCell ref="A4:D4"/>
    <mergeCell ref="A9:A14"/>
    <mergeCell ref="B9:D9"/>
    <mergeCell ref="B10:D10"/>
    <mergeCell ref="B11:D11"/>
    <mergeCell ref="B12:D1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G26"/>
  <sheetViews>
    <sheetView topLeftCell="A13" workbookViewId="0">
      <selection activeCell="D10" sqref="D10:F10"/>
    </sheetView>
  </sheetViews>
  <sheetFormatPr defaultRowHeight="15.75"/>
  <cols>
    <col min="1" max="1" width="31.85546875" customWidth="1"/>
    <col min="2" max="2" width="13.28515625" style="50" customWidth="1"/>
    <col min="3" max="3" width="32.140625" customWidth="1"/>
    <col min="4" max="4" width="15.85546875" customWidth="1"/>
    <col min="5" max="5" width="5.7109375" hidden="1" customWidth="1"/>
    <col min="6" max="6" width="15.42578125" customWidth="1"/>
    <col min="7" max="7" width="11.28515625" customWidth="1"/>
  </cols>
  <sheetData>
    <row r="1" spans="1:7" ht="15" customHeight="1">
      <c r="A1" s="200" t="str">
        <f>'Печь-мангал Vesta'!A1:H1</f>
        <v>ООО "Веста"</v>
      </c>
      <c r="B1" s="201"/>
      <c r="C1" s="201"/>
      <c r="D1" s="201"/>
      <c r="E1" s="201"/>
      <c r="F1" s="202"/>
    </row>
    <row r="2" spans="1:7" ht="15.75" customHeight="1">
      <c r="A2" s="203" t="str">
        <f>'Печь-мангал Vesta'!A2:H2</f>
        <v xml:space="preserve">Адрес: 425200,Республика Марий Эл, г. Йошкар-Ола,  Медведево пгт, ул. Железнодорожная д.13                                                                                                                               </v>
      </c>
      <c r="B2" s="204"/>
      <c r="C2" s="204"/>
      <c r="D2" s="204"/>
      <c r="E2" s="204"/>
      <c r="F2" s="205"/>
    </row>
    <row r="3" spans="1:7" ht="18.75" customHeight="1">
      <c r="A3" s="206" t="str">
        <f>'Печь-мангал Vesta'!A3:H3</f>
        <v>Тел: +7-927-883-49-10, +7-906-334-73-73; E-mail: sales@mangalvesta.ru www.en.mangalvesta.ru</v>
      </c>
      <c r="B3" s="207"/>
      <c r="C3" s="207"/>
      <c r="D3" s="207"/>
      <c r="E3" s="207"/>
      <c r="F3" s="208"/>
    </row>
    <row r="4" spans="1:7" ht="21.75" customHeight="1">
      <c r="A4" s="311" t="s">
        <v>157</v>
      </c>
      <c r="B4" s="312"/>
      <c r="C4" s="312"/>
      <c r="D4" s="312"/>
      <c r="E4" s="312"/>
      <c r="F4" s="312"/>
    </row>
    <row r="5" spans="1:7">
      <c r="A5" s="152"/>
      <c r="B5" s="153"/>
      <c r="C5" s="153"/>
      <c r="D5" s="153"/>
      <c r="E5" s="153"/>
      <c r="F5" s="172"/>
      <c r="G5" s="107"/>
    </row>
    <row r="6" spans="1:7" ht="15.75" customHeight="1">
      <c r="A6" s="73" t="s">
        <v>29</v>
      </c>
      <c r="B6" s="306" t="s">
        <v>156</v>
      </c>
      <c r="C6" s="307"/>
      <c r="D6" s="180" t="s">
        <v>179</v>
      </c>
      <c r="E6" s="310"/>
      <c r="F6" s="181"/>
      <c r="G6" s="107"/>
    </row>
    <row r="7" spans="1:7" ht="18" customHeight="1">
      <c r="A7" s="313" t="s">
        <v>167</v>
      </c>
      <c r="B7" s="308" t="s">
        <v>158</v>
      </c>
      <c r="C7" s="308"/>
      <c r="D7" s="126">
        <f>157100*0.05+157100</f>
        <v>164955</v>
      </c>
      <c r="E7" s="127"/>
      <c r="F7" s="128"/>
      <c r="G7" s="1"/>
    </row>
    <row r="8" spans="1:7" ht="33.75" customHeight="1">
      <c r="A8" s="314"/>
      <c r="B8" s="309" t="s">
        <v>197</v>
      </c>
      <c r="C8" s="309"/>
      <c r="D8" s="303">
        <f>8900*0.05+8900</f>
        <v>9345</v>
      </c>
      <c r="E8" s="304"/>
      <c r="F8" s="305"/>
      <c r="G8" s="1"/>
    </row>
    <row r="9" spans="1:7" ht="18.75" customHeight="1">
      <c r="A9" s="188" t="s">
        <v>159</v>
      </c>
      <c r="B9" s="139" t="s">
        <v>160</v>
      </c>
      <c r="C9" s="138"/>
      <c r="D9" s="126">
        <f>157100*0.05+157100</f>
        <v>164955</v>
      </c>
      <c r="E9" s="127"/>
      <c r="F9" s="128"/>
      <c r="G9" s="1"/>
    </row>
    <row r="10" spans="1:7">
      <c r="A10" s="315"/>
      <c r="B10" s="139" t="s">
        <v>168</v>
      </c>
      <c r="C10" s="138"/>
      <c r="D10" s="126">
        <f>43100*0.05+43100</f>
        <v>45255</v>
      </c>
      <c r="E10" s="127"/>
      <c r="F10" s="128"/>
      <c r="G10" s="1"/>
    </row>
    <row r="11" spans="1:7">
      <c r="A11" s="315"/>
      <c r="B11" s="139" t="s">
        <v>161</v>
      </c>
      <c r="C11" s="138"/>
      <c r="D11" s="126">
        <f>43100*0.05+43100</f>
        <v>45255</v>
      </c>
      <c r="E11" s="127"/>
      <c r="F11" s="128"/>
      <c r="G11" s="1"/>
    </row>
    <row r="12" spans="1:7" ht="33" customHeight="1">
      <c r="A12" s="316"/>
      <c r="B12" s="139" t="s">
        <v>199</v>
      </c>
      <c r="C12" s="138"/>
      <c r="D12" s="126">
        <f>D8</f>
        <v>9345</v>
      </c>
      <c r="E12" s="127"/>
      <c r="F12" s="128"/>
      <c r="G12" s="1"/>
    </row>
    <row r="13" spans="1:7" ht="18" customHeight="1">
      <c r="A13" s="317" t="s">
        <v>162</v>
      </c>
      <c r="B13" s="308" t="s">
        <v>158</v>
      </c>
      <c r="C13" s="308"/>
      <c r="D13" s="126">
        <f>D7</f>
        <v>164955</v>
      </c>
      <c r="E13" s="127"/>
      <c r="F13" s="128"/>
      <c r="G13" s="1"/>
    </row>
    <row r="14" spans="1:7" ht="30" customHeight="1">
      <c r="A14" s="318"/>
      <c r="B14" s="309" t="s">
        <v>198</v>
      </c>
      <c r="C14" s="309"/>
      <c r="D14" s="297">
        <f>D8</f>
        <v>9345</v>
      </c>
      <c r="E14" s="298"/>
      <c r="F14" s="299"/>
    </row>
    <row r="15" spans="1:7">
      <c r="A15" s="317" t="s">
        <v>165</v>
      </c>
      <c r="B15" s="308" t="s">
        <v>158</v>
      </c>
      <c r="C15" s="308"/>
      <c r="D15" s="126">
        <f>D7</f>
        <v>164955</v>
      </c>
      <c r="E15" s="127"/>
      <c r="F15" s="128"/>
    </row>
    <row r="16" spans="1:7" ht="32.25" customHeight="1">
      <c r="A16" s="318"/>
      <c r="B16" s="309" t="s">
        <v>198</v>
      </c>
      <c r="C16" s="309"/>
      <c r="D16" s="297">
        <f>D8</f>
        <v>9345</v>
      </c>
      <c r="E16" s="298"/>
      <c r="F16" s="299"/>
    </row>
    <row r="17" spans="1:6" ht="24" customHeight="1">
      <c r="A17" s="321" t="s">
        <v>166</v>
      </c>
      <c r="B17" s="139" t="s">
        <v>160</v>
      </c>
      <c r="C17" s="137"/>
      <c r="D17" s="303">
        <f>D9</f>
        <v>164955</v>
      </c>
      <c r="E17" s="304"/>
      <c r="F17" s="305"/>
    </row>
    <row r="18" spans="1:6">
      <c r="A18" s="322"/>
      <c r="B18" s="139" t="s">
        <v>163</v>
      </c>
      <c r="C18" s="137"/>
      <c r="D18" s="300">
        <f>D10</f>
        <v>45255</v>
      </c>
      <c r="E18" s="301"/>
      <c r="F18" s="302"/>
    </row>
    <row r="19" spans="1:6">
      <c r="A19" s="322"/>
      <c r="B19" s="139" t="s">
        <v>164</v>
      </c>
      <c r="C19" s="137"/>
      <c r="D19" s="303">
        <f>D11</f>
        <v>45255</v>
      </c>
      <c r="E19" s="304"/>
      <c r="F19" s="305"/>
    </row>
    <row r="20" spans="1:6" ht="33" customHeight="1">
      <c r="A20" s="323"/>
      <c r="B20" s="139" t="s">
        <v>200</v>
      </c>
      <c r="C20" s="138"/>
      <c r="D20" s="297">
        <f>D8</f>
        <v>9345</v>
      </c>
      <c r="E20" s="298"/>
      <c r="F20" s="299"/>
    </row>
    <row r="21" spans="1:6" ht="21" customHeight="1">
      <c r="A21" s="319" t="s">
        <v>169</v>
      </c>
      <c r="B21" s="308" t="s">
        <v>158</v>
      </c>
      <c r="C21" s="308"/>
      <c r="D21" s="297">
        <f>D7</f>
        <v>164955</v>
      </c>
      <c r="E21" s="298"/>
      <c r="F21" s="299"/>
    </row>
    <row r="22" spans="1:6" ht="33" customHeight="1">
      <c r="A22" s="320"/>
      <c r="B22" s="309" t="s">
        <v>198</v>
      </c>
      <c r="C22" s="309"/>
      <c r="D22" s="297">
        <f>D8</f>
        <v>9345</v>
      </c>
      <c r="E22" s="298"/>
      <c r="F22" s="299"/>
    </row>
    <row r="23" spans="1:6" ht="21.75" customHeight="1">
      <c r="A23" s="319" t="s">
        <v>170</v>
      </c>
      <c r="B23" s="308" t="s">
        <v>158</v>
      </c>
      <c r="C23" s="308"/>
      <c r="D23" s="297">
        <f>D7</f>
        <v>164955</v>
      </c>
      <c r="E23" s="298"/>
      <c r="F23" s="299"/>
    </row>
    <row r="24" spans="1:6" ht="33.75" customHeight="1">
      <c r="A24" s="320"/>
      <c r="B24" s="309" t="s">
        <v>198</v>
      </c>
      <c r="C24" s="309"/>
      <c r="D24" s="297">
        <f>D8</f>
        <v>9345</v>
      </c>
      <c r="E24" s="298"/>
      <c r="F24" s="299"/>
    </row>
    <row r="25" spans="1:6">
      <c r="A25" s="319" t="s">
        <v>195</v>
      </c>
      <c r="B25" s="308" t="s">
        <v>158</v>
      </c>
      <c r="C25" s="308"/>
      <c r="D25" s="297">
        <f>D7</f>
        <v>164955</v>
      </c>
      <c r="E25" s="298"/>
      <c r="F25" s="299"/>
    </row>
    <row r="26" spans="1:6" ht="31.5" customHeight="1">
      <c r="A26" s="320"/>
      <c r="B26" s="309" t="s">
        <v>198</v>
      </c>
      <c r="C26" s="309"/>
      <c r="D26" s="297">
        <f>D8</f>
        <v>9345</v>
      </c>
      <c r="E26" s="298"/>
      <c r="F26" s="299"/>
    </row>
  </sheetData>
  <mergeCells count="55">
    <mergeCell ref="A25:A26"/>
    <mergeCell ref="B25:C25"/>
    <mergeCell ref="B26:C26"/>
    <mergeCell ref="D25:F25"/>
    <mergeCell ref="D26:F26"/>
    <mergeCell ref="B24:C24"/>
    <mergeCell ref="A23:A24"/>
    <mergeCell ref="A21:A22"/>
    <mergeCell ref="B20:C20"/>
    <mergeCell ref="B21:C21"/>
    <mergeCell ref="B22:C22"/>
    <mergeCell ref="A17:A20"/>
    <mergeCell ref="B23:C23"/>
    <mergeCell ref="B19:C19"/>
    <mergeCell ref="B17:C17"/>
    <mergeCell ref="B18:C18"/>
    <mergeCell ref="A7:A8"/>
    <mergeCell ref="A9:A12"/>
    <mergeCell ref="B14:C14"/>
    <mergeCell ref="A13:A14"/>
    <mergeCell ref="A15:A16"/>
    <mergeCell ref="B15:C15"/>
    <mergeCell ref="B16:C16"/>
    <mergeCell ref="B13:C13"/>
    <mergeCell ref="B9:C9"/>
    <mergeCell ref="B11:C11"/>
    <mergeCell ref="B10:C10"/>
    <mergeCell ref="B12:C12"/>
    <mergeCell ref="A1:F1"/>
    <mergeCell ref="A2:F2"/>
    <mergeCell ref="A3:F3"/>
    <mergeCell ref="A4:F4"/>
    <mergeCell ref="A5:F5"/>
    <mergeCell ref="B6:C6"/>
    <mergeCell ref="B7:C7"/>
    <mergeCell ref="B8:C8"/>
    <mergeCell ref="D6:F6"/>
    <mergeCell ref="D7:F7"/>
    <mergeCell ref="D8:F8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23:F23"/>
    <mergeCell ref="D24:F24"/>
    <mergeCell ref="D18:F18"/>
    <mergeCell ref="D19:F19"/>
    <mergeCell ref="D20:F20"/>
    <mergeCell ref="D21:F21"/>
    <mergeCell ref="D22:F22"/>
  </mergeCells>
  <pageMargins left="0.7" right="0.7" top="0.75" bottom="0.75" header="0.3" footer="0.3"/>
  <pageSetup paperSize="9" orientation="landscape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F15"/>
  <sheetViews>
    <sheetView topLeftCell="A7" workbookViewId="0">
      <selection activeCell="B10" sqref="B10:E15"/>
    </sheetView>
  </sheetViews>
  <sheetFormatPr defaultRowHeight="15"/>
  <cols>
    <col min="1" max="1" width="27.7109375" customWidth="1"/>
    <col min="2" max="2" width="18.140625" customWidth="1"/>
    <col min="3" max="3" width="13.28515625" customWidth="1"/>
    <col min="4" max="4" width="20" customWidth="1"/>
    <col min="5" max="5" width="21.85546875" customWidth="1"/>
  </cols>
  <sheetData>
    <row r="1" spans="1:6" ht="15.75">
      <c r="A1" s="200" t="str">
        <f>'[2]Печь-мангал Vesta'!A1:H1</f>
        <v>ООО "Веста"</v>
      </c>
      <c r="B1" s="201"/>
      <c r="C1" s="201"/>
      <c r="D1" s="201"/>
      <c r="E1" s="201"/>
      <c r="F1" s="202"/>
    </row>
    <row r="2" spans="1:6" ht="15.75">
      <c r="A2" s="203" t="str">
        <f>'[2]Печь-мангал Vesta'!A2:H2</f>
        <v xml:space="preserve">Адрес: 425200,Республика Марий Эл, г. Йошкар-Ола,  Медведево пгт, ул. Железнодорожная д.13                                                                                                                               </v>
      </c>
      <c r="B2" s="204"/>
      <c r="C2" s="204"/>
      <c r="D2" s="204"/>
      <c r="E2" s="204"/>
      <c r="F2" s="205"/>
    </row>
    <row r="3" spans="1:6" ht="15.75">
      <c r="A3" s="206" t="str">
        <f>'[2]Печь-мангал Vesta'!A3:H3</f>
        <v>Тел: +7-927-883-49-10, +7-906-334-73-73; E-mail: sales@mangalvesta.ru www.en.mangalvesta.ru</v>
      </c>
      <c r="B3" s="207"/>
      <c r="C3" s="207"/>
      <c r="D3" s="207"/>
      <c r="E3" s="207"/>
      <c r="F3" s="208"/>
    </row>
    <row r="5" spans="1:6" ht="15.75">
      <c r="A5" s="324" t="s">
        <v>204</v>
      </c>
      <c r="B5" s="324"/>
      <c r="C5" s="324"/>
      <c r="D5" s="324"/>
      <c r="E5" s="324"/>
      <c r="F5" s="50"/>
    </row>
    <row r="6" spans="1:6" ht="15.75">
      <c r="A6" s="81"/>
      <c r="B6" s="82"/>
      <c r="C6" s="82"/>
      <c r="D6" s="124"/>
      <c r="E6" s="125"/>
      <c r="F6" s="113"/>
    </row>
    <row r="7" spans="1:6" ht="78.75">
      <c r="A7" s="83" t="s">
        <v>29</v>
      </c>
      <c r="B7" s="123" t="s">
        <v>205</v>
      </c>
      <c r="C7" s="123" t="s">
        <v>103</v>
      </c>
      <c r="D7" s="217" t="s">
        <v>179</v>
      </c>
      <c r="E7" s="198"/>
      <c r="F7" s="107"/>
    </row>
    <row r="8" spans="1:6" ht="15.75">
      <c r="A8" s="122"/>
      <c r="B8" s="65"/>
      <c r="C8" s="65"/>
      <c r="D8" s="229" t="s">
        <v>154</v>
      </c>
      <c r="E8" s="231"/>
      <c r="F8" s="50"/>
    </row>
    <row r="9" spans="1:6" ht="31.5">
      <c r="A9" s="84" t="s">
        <v>206</v>
      </c>
      <c r="B9" s="118" t="s">
        <v>207</v>
      </c>
      <c r="C9" s="118">
        <v>91</v>
      </c>
      <c r="D9" s="215">
        <f>44000*0.05+44000</f>
        <v>46200</v>
      </c>
      <c r="E9" s="199"/>
      <c r="F9" s="50"/>
    </row>
    <row r="10" spans="1:6">
      <c r="A10" s="291"/>
      <c r="B10" s="325" t="s">
        <v>208</v>
      </c>
      <c r="C10" s="326"/>
      <c r="D10" s="326"/>
      <c r="E10" s="327"/>
    </row>
    <row r="11" spans="1:6">
      <c r="A11" s="292"/>
      <c r="B11" s="328"/>
      <c r="C11" s="329"/>
      <c r="D11" s="329"/>
      <c r="E11" s="330"/>
    </row>
    <row r="12" spans="1:6">
      <c r="A12" s="292"/>
      <c r="B12" s="328"/>
      <c r="C12" s="329"/>
      <c r="D12" s="329"/>
      <c r="E12" s="330"/>
    </row>
    <row r="13" spans="1:6">
      <c r="A13" s="292"/>
      <c r="B13" s="328"/>
      <c r="C13" s="329"/>
      <c r="D13" s="329"/>
      <c r="E13" s="330"/>
    </row>
    <row r="14" spans="1:6">
      <c r="A14" s="292"/>
      <c r="B14" s="328"/>
      <c r="C14" s="329"/>
      <c r="D14" s="329"/>
      <c r="E14" s="330"/>
    </row>
    <row r="15" spans="1:6" ht="44.25" customHeight="1">
      <c r="A15" s="293"/>
      <c r="B15" s="331"/>
      <c r="C15" s="332"/>
      <c r="D15" s="332"/>
      <c r="E15" s="333"/>
    </row>
  </sheetData>
  <mergeCells count="9">
    <mergeCell ref="A10:A15"/>
    <mergeCell ref="B10:E15"/>
    <mergeCell ref="D7:E7"/>
    <mergeCell ref="D9:E9"/>
    <mergeCell ref="A1:F1"/>
    <mergeCell ref="A2:F2"/>
    <mergeCell ref="A3:F3"/>
    <mergeCell ref="A5:E5"/>
    <mergeCell ref="D8:E8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Печь-мангал Vesta</vt:lpstr>
      <vt:lpstr>Мангал Vega</vt:lpstr>
      <vt:lpstr>Мангал Argentina</vt:lpstr>
      <vt:lpstr>Печь для пиццы</vt:lpstr>
      <vt:lpstr>Печь для казана</vt:lpstr>
      <vt:lpstr>Коптильня Vesta </vt:lpstr>
      <vt:lpstr>Аппарат для шаурмы</vt:lpstr>
      <vt:lpstr>Искрогаситель Vesta</vt:lpstr>
      <vt:lpstr>Техаs BBQ</vt:lpstr>
      <vt:lpstr>Печь на прицепе</vt:lpstr>
      <vt:lpstr>Реквизиты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2020-01-17T08:10:32Z</dcterms:modified>
</cp:coreProperties>
</file>